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untatalous\SANNA\Kunnan peruspalvelujen valtionosuus\Laskelmat\2019\"/>
    </mc:Choice>
  </mc:AlternateContent>
  <bookViews>
    <workbookView xWindow="0" yWindow="0" windowWidth="19200" windowHeight="7050"/>
  </bookViews>
  <sheets>
    <sheet name="Tulopohjan tasaus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13" i="1" l="1"/>
  <c r="X313" i="1"/>
  <c r="E313" i="1"/>
  <c r="D313" i="1"/>
  <c r="AD312" i="1"/>
  <c r="X312" i="1"/>
  <c r="E312" i="1"/>
  <c r="D312" i="1"/>
  <c r="AD311" i="1"/>
  <c r="X311" i="1"/>
  <c r="E311" i="1"/>
  <c r="D311" i="1"/>
  <c r="AD310" i="1"/>
  <c r="X310" i="1"/>
  <c r="E310" i="1"/>
  <c r="D310" i="1"/>
  <c r="AD309" i="1"/>
  <c r="X309" i="1"/>
  <c r="E309" i="1"/>
  <c r="D309" i="1"/>
  <c r="AD308" i="1"/>
  <c r="X308" i="1"/>
  <c r="E308" i="1"/>
  <c r="D308" i="1"/>
  <c r="AD307" i="1"/>
  <c r="X307" i="1"/>
  <c r="E307" i="1"/>
  <c r="D307" i="1"/>
  <c r="AD306" i="1"/>
  <c r="X306" i="1"/>
  <c r="E306" i="1"/>
  <c r="D306" i="1"/>
  <c r="AD305" i="1"/>
  <c r="X305" i="1"/>
  <c r="E305" i="1"/>
  <c r="D305" i="1"/>
  <c r="AD304" i="1"/>
  <c r="X304" i="1"/>
  <c r="E304" i="1"/>
  <c r="D304" i="1"/>
  <c r="AD303" i="1"/>
  <c r="X303" i="1"/>
  <c r="E303" i="1"/>
  <c r="D303" i="1"/>
  <c r="AD302" i="1"/>
  <c r="X302" i="1"/>
  <c r="E302" i="1"/>
  <c r="D302" i="1"/>
  <c r="AD301" i="1"/>
  <c r="X301" i="1"/>
  <c r="E301" i="1"/>
  <c r="D301" i="1"/>
  <c r="AD300" i="1"/>
  <c r="X300" i="1"/>
  <c r="E300" i="1"/>
  <c r="D300" i="1"/>
  <c r="AD299" i="1"/>
  <c r="X299" i="1"/>
  <c r="E299" i="1"/>
  <c r="D299" i="1"/>
  <c r="AD298" i="1"/>
  <c r="X298" i="1"/>
  <c r="E298" i="1"/>
  <c r="D298" i="1"/>
  <c r="AD297" i="1"/>
  <c r="X297" i="1"/>
  <c r="E297" i="1"/>
  <c r="D297" i="1"/>
  <c r="AD296" i="1"/>
  <c r="X296" i="1"/>
  <c r="E296" i="1"/>
  <c r="D296" i="1"/>
  <c r="AD295" i="1"/>
  <c r="X295" i="1"/>
  <c r="E295" i="1"/>
  <c r="D295" i="1"/>
  <c r="AD294" i="1"/>
  <c r="X294" i="1"/>
  <c r="E294" i="1"/>
  <c r="D294" i="1"/>
  <c r="AD293" i="1"/>
  <c r="X293" i="1"/>
  <c r="E293" i="1"/>
  <c r="D293" i="1"/>
  <c r="AD292" i="1"/>
  <c r="X292" i="1"/>
  <c r="E292" i="1"/>
  <c r="D292" i="1"/>
  <c r="AD291" i="1"/>
  <c r="X291" i="1"/>
  <c r="E291" i="1"/>
  <c r="D291" i="1"/>
  <c r="AD290" i="1"/>
  <c r="X290" i="1"/>
  <c r="E290" i="1"/>
  <c r="D290" i="1"/>
  <c r="AD289" i="1"/>
  <c r="X289" i="1"/>
  <c r="E289" i="1"/>
  <c r="D289" i="1"/>
  <c r="AD288" i="1"/>
  <c r="X288" i="1"/>
  <c r="E288" i="1"/>
  <c r="D288" i="1"/>
  <c r="AD287" i="1"/>
  <c r="X287" i="1"/>
  <c r="E287" i="1"/>
  <c r="D287" i="1"/>
  <c r="AD286" i="1"/>
  <c r="X286" i="1"/>
  <c r="E286" i="1"/>
  <c r="D286" i="1"/>
  <c r="AD285" i="1"/>
  <c r="X285" i="1"/>
  <c r="E285" i="1"/>
  <c r="D285" i="1"/>
  <c r="AD284" i="1"/>
  <c r="X284" i="1"/>
  <c r="E284" i="1"/>
  <c r="D284" i="1"/>
  <c r="AD283" i="1"/>
  <c r="X283" i="1"/>
  <c r="E283" i="1"/>
  <c r="D283" i="1"/>
  <c r="AD282" i="1"/>
  <c r="X282" i="1"/>
  <c r="E282" i="1"/>
  <c r="D282" i="1"/>
  <c r="AD281" i="1"/>
  <c r="X281" i="1"/>
  <c r="E281" i="1"/>
  <c r="D281" i="1"/>
  <c r="AD280" i="1"/>
  <c r="X280" i="1"/>
  <c r="E280" i="1"/>
  <c r="D280" i="1"/>
  <c r="AD279" i="1"/>
  <c r="X279" i="1"/>
  <c r="E279" i="1"/>
  <c r="D279" i="1"/>
  <c r="AD278" i="1"/>
  <c r="X278" i="1"/>
  <c r="E278" i="1"/>
  <c r="D278" i="1"/>
  <c r="AD277" i="1"/>
  <c r="X277" i="1"/>
  <c r="E277" i="1"/>
  <c r="D277" i="1"/>
  <c r="AD276" i="1"/>
  <c r="X276" i="1"/>
  <c r="E276" i="1"/>
  <c r="D276" i="1"/>
  <c r="AD275" i="1"/>
  <c r="X275" i="1"/>
  <c r="E275" i="1"/>
  <c r="D275" i="1"/>
  <c r="AD274" i="1"/>
  <c r="X274" i="1"/>
  <c r="E274" i="1"/>
  <c r="D274" i="1"/>
  <c r="AD273" i="1"/>
  <c r="X273" i="1"/>
  <c r="E273" i="1"/>
  <c r="D273" i="1"/>
  <c r="AD272" i="1"/>
  <c r="X272" i="1"/>
  <c r="E272" i="1"/>
  <c r="D272" i="1"/>
  <c r="AD271" i="1"/>
  <c r="X271" i="1"/>
  <c r="E271" i="1"/>
  <c r="D271" i="1"/>
  <c r="AD270" i="1"/>
  <c r="X270" i="1"/>
  <c r="E270" i="1"/>
  <c r="D270" i="1"/>
  <c r="AD269" i="1"/>
  <c r="X269" i="1"/>
  <c r="E269" i="1"/>
  <c r="D269" i="1"/>
  <c r="AD268" i="1"/>
  <c r="X268" i="1"/>
  <c r="E268" i="1"/>
  <c r="D268" i="1"/>
  <c r="AD267" i="1"/>
  <c r="X267" i="1"/>
  <c r="E267" i="1"/>
  <c r="D267" i="1"/>
  <c r="AD266" i="1"/>
  <c r="X266" i="1"/>
  <c r="E266" i="1"/>
  <c r="D266" i="1"/>
  <c r="AD265" i="1"/>
  <c r="X265" i="1"/>
  <c r="E265" i="1"/>
  <c r="D265" i="1"/>
  <c r="AD264" i="1"/>
  <c r="X264" i="1"/>
  <c r="E264" i="1"/>
  <c r="D264" i="1"/>
  <c r="AD263" i="1"/>
  <c r="X263" i="1"/>
  <c r="E263" i="1"/>
  <c r="D263" i="1"/>
  <c r="AD262" i="1"/>
  <c r="X262" i="1"/>
  <c r="E262" i="1"/>
  <c r="D262" i="1"/>
  <c r="AD261" i="1"/>
  <c r="X261" i="1"/>
  <c r="E261" i="1"/>
  <c r="D261" i="1"/>
  <c r="AD260" i="1"/>
  <c r="X260" i="1"/>
  <c r="E260" i="1"/>
  <c r="D260" i="1"/>
  <c r="AD259" i="1"/>
  <c r="X259" i="1"/>
  <c r="E259" i="1"/>
  <c r="D259" i="1"/>
  <c r="AD258" i="1"/>
  <c r="X258" i="1"/>
  <c r="E258" i="1"/>
  <c r="D258" i="1"/>
  <c r="AD257" i="1"/>
  <c r="X257" i="1"/>
  <c r="E257" i="1"/>
  <c r="D257" i="1"/>
  <c r="AD256" i="1"/>
  <c r="X256" i="1"/>
  <c r="E256" i="1"/>
  <c r="D256" i="1"/>
  <c r="AD255" i="1"/>
  <c r="X255" i="1"/>
  <c r="E255" i="1"/>
  <c r="D255" i="1"/>
  <c r="AD254" i="1"/>
  <c r="X254" i="1"/>
  <c r="E254" i="1"/>
  <c r="D254" i="1"/>
  <c r="AD253" i="1"/>
  <c r="X253" i="1"/>
  <c r="E253" i="1"/>
  <c r="D253" i="1"/>
  <c r="AD252" i="1"/>
  <c r="X252" i="1"/>
  <c r="E252" i="1"/>
  <c r="D252" i="1"/>
  <c r="AD251" i="1"/>
  <c r="X251" i="1"/>
  <c r="E251" i="1"/>
  <c r="D251" i="1"/>
  <c r="AD250" i="1"/>
  <c r="X250" i="1"/>
  <c r="E250" i="1"/>
  <c r="D250" i="1"/>
  <c r="AD249" i="1"/>
  <c r="X249" i="1"/>
  <c r="E249" i="1"/>
  <c r="D249" i="1"/>
  <c r="AD248" i="1"/>
  <c r="X248" i="1"/>
  <c r="E248" i="1"/>
  <c r="D248" i="1"/>
  <c r="AD247" i="1"/>
  <c r="X247" i="1"/>
  <c r="E247" i="1"/>
  <c r="D247" i="1"/>
  <c r="AD246" i="1"/>
  <c r="X246" i="1"/>
  <c r="E246" i="1"/>
  <c r="D246" i="1"/>
  <c r="AD245" i="1"/>
  <c r="X245" i="1"/>
  <c r="E245" i="1"/>
  <c r="D245" i="1"/>
  <c r="AD244" i="1"/>
  <c r="X244" i="1"/>
  <c r="E244" i="1"/>
  <c r="D244" i="1"/>
  <c r="AD243" i="1"/>
  <c r="X243" i="1"/>
  <c r="E243" i="1"/>
  <c r="D243" i="1"/>
  <c r="AD242" i="1"/>
  <c r="X242" i="1"/>
  <c r="E242" i="1"/>
  <c r="D242" i="1"/>
  <c r="AD241" i="1"/>
  <c r="X241" i="1"/>
  <c r="E241" i="1"/>
  <c r="D241" i="1"/>
  <c r="AD240" i="1"/>
  <c r="X240" i="1"/>
  <c r="E240" i="1"/>
  <c r="D240" i="1"/>
  <c r="AD239" i="1"/>
  <c r="X239" i="1"/>
  <c r="E239" i="1"/>
  <c r="D239" i="1"/>
  <c r="AD238" i="1"/>
  <c r="X238" i="1"/>
  <c r="E238" i="1"/>
  <c r="D238" i="1"/>
  <c r="AD237" i="1"/>
  <c r="X237" i="1"/>
  <c r="E237" i="1"/>
  <c r="D237" i="1"/>
  <c r="AD236" i="1"/>
  <c r="X236" i="1"/>
  <c r="E236" i="1"/>
  <c r="D236" i="1"/>
  <c r="AD235" i="1"/>
  <c r="X235" i="1"/>
  <c r="E235" i="1"/>
  <c r="D235" i="1"/>
  <c r="AD234" i="1"/>
  <c r="X234" i="1"/>
  <c r="E234" i="1"/>
  <c r="D234" i="1"/>
  <c r="AD233" i="1"/>
  <c r="X233" i="1"/>
  <c r="E233" i="1"/>
  <c r="D233" i="1"/>
  <c r="AD232" i="1"/>
  <c r="X232" i="1"/>
  <c r="E232" i="1"/>
  <c r="D232" i="1"/>
  <c r="AD231" i="1"/>
  <c r="X231" i="1"/>
  <c r="E231" i="1"/>
  <c r="D231" i="1"/>
  <c r="AD230" i="1"/>
  <c r="X230" i="1"/>
  <c r="E230" i="1"/>
  <c r="D230" i="1"/>
  <c r="AD229" i="1"/>
  <c r="X229" i="1"/>
  <c r="E229" i="1"/>
  <c r="D229" i="1"/>
  <c r="AD228" i="1"/>
  <c r="X228" i="1"/>
  <c r="E228" i="1"/>
  <c r="D228" i="1"/>
  <c r="AD227" i="1"/>
  <c r="X227" i="1"/>
  <c r="E227" i="1"/>
  <c r="D227" i="1"/>
  <c r="AD226" i="1"/>
  <c r="X226" i="1"/>
  <c r="E226" i="1"/>
  <c r="D226" i="1"/>
  <c r="AD225" i="1"/>
  <c r="X225" i="1"/>
  <c r="E225" i="1"/>
  <c r="D225" i="1"/>
  <c r="AD224" i="1"/>
  <c r="X224" i="1"/>
  <c r="E224" i="1"/>
  <c r="D224" i="1"/>
  <c r="AD223" i="1"/>
  <c r="X223" i="1"/>
  <c r="E223" i="1"/>
  <c r="D223" i="1"/>
  <c r="AD222" i="1"/>
  <c r="X222" i="1"/>
  <c r="E222" i="1"/>
  <c r="D222" i="1"/>
  <c r="AD221" i="1"/>
  <c r="X221" i="1"/>
  <c r="E221" i="1"/>
  <c r="D221" i="1"/>
  <c r="AD220" i="1"/>
  <c r="X220" i="1"/>
  <c r="E220" i="1"/>
  <c r="D220" i="1"/>
  <c r="AD219" i="1"/>
  <c r="X219" i="1"/>
  <c r="E219" i="1"/>
  <c r="D219" i="1"/>
  <c r="AD218" i="1"/>
  <c r="X218" i="1"/>
  <c r="E218" i="1"/>
  <c r="D218" i="1"/>
  <c r="AD217" i="1"/>
  <c r="X217" i="1"/>
  <c r="E217" i="1"/>
  <c r="D217" i="1"/>
  <c r="AD216" i="1"/>
  <c r="X216" i="1"/>
  <c r="E216" i="1"/>
  <c r="D216" i="1"/>
  <c r="AD215" i="1"/>
  <c r="X215" i="1"/>
  <c r="E215" i="1"/>
  <c r="D215" i="1"/>
  <c r="AD214" i="1"/>
  <c r="X214" i="1"/>
  <c r="E214" i="1"/>
  <c r="D214" i="1"/>
  <c r="AD213" i="1"/>
  <c r="X213" i="1"/>
  <c r="E213" i="1"/>
  <c r="D213" i="1"/>
  <c r="AD212" i="1"/>
  <c r="X212" i="1"/>
  <c r="E212" i="1"/>
  <c r="D212" i="1"/>
  <c r="AD211" i="1"/>
  <c r="X211" i="1"/>
  <c r="E211" i="1"/>
  <c r="D211" i="1"/>
  <c r="AD210" i="1"/>
  <c r="X210" i="1"/>
  <c r="E210" i="1"/>
  <c r="D210" i="1"/>
  <c r="AD209" i="1"/>
  <c r="X209" i="1"/>
  <c r="E209" i="1"/>
  <c r="D209" i="1"/>
  <c r="AD208" i="1"/>
  <c r="X208" i="1"/>
  <c r="E208" i="1"/>
  <c r="D208" i="1"/>
  <c r="AD207" i="1"/>
  <c r="X207" i="1"/>
  <c r="E207" i="1"/>
  <c r="D207" i="1"/>
  <c r="AD206" i="1"/>
  <c r="X206" i="1"/>
  <c r="E206" i="1"/>
  <c r="D206" i="1"/>
  <c r="AD205" i="1"/>
  <c r="X205" i="1"/>
  <c r="E205" i="1"/>
  <c r="D205" i="1"/>
  <c r="AD204" i="1"/>
  <c r="X204" i="1"/>
  <c r="E204" i="1"/>
  <c r="D204" i="1"/>
  <c r="AD203" i="1"/>
  <c r="X203" i="1"/>
  <c r="E203" i="1"/>
  <c r="D203" i="1"/>
  <c r="AD202" i="1"/>
  <c r="X202" i="1"/>
  <c r="E202" i="1"/>
  <c r="D202" i="1"/>
  <c r="AD201" i="1"/>
  <c r="X201" i="1"/>
  <c r="E201" i="1"/>
  <c r="D201" i="1"/>
  <c r="AD200" i="1"/>
  <c r="X200" i="1"/>
  <c r="E200" i="1"/>
  <c r="D200" i="1"/>
  <c r="AD199" i="1"/>
  <c r="X199" i="1"/>
  <c r="E199" i="1"/>
  <c r="D199" i="1"/>
  <c r="AD198" i="1"/>
  <c r="X198" i="1"/>
  <c r="E198" i="1"/>
  <c r="D198" i="1"/>
  <c r="AD197" i="1"/>
  <c r="X197" i="1"/>
  <c r="E197" i="1"/>
  <c r="D197" i="1"/>
  <c r="AD196" i="1"/>
  <c r="X196" i="1"/>
  <c r="E196" i="1"/>
  <c r="D196" i="1"/>
  <c r="AD195" i="1"/>
  <c r="X195" i="1"/>
  <c r="E195" i="1"/>
  <c r="D195" i="1"/>
  <c r="AD194" i="1"/>
  <c r="X194" i="1"/>
  <c r="E194" i="1"/>
  <c r="D194" i="1"/>
  <c r="AD193" i="1"/>
  <c r="X193" i="1"/>
  <c r="E193" i="1"/>
  <c r="D193" i="1"/>
  <c r="AD192" i="1"/>
  <c r="X192" i="1"/>
  <c r="E192" i="1"/>
  <c r="D192" i="1"/>
  <c r="AD191" i="1"/>
  <c r="X191" i="1"/>
  <c r="E191" i="1"/>
  <c r="D191" i="1"/>
  <c r="AD190" i="1"/>
  <c r="X190" i="1"/>
  <c r="E190" i="1"/>
  <c r="D190" i="1"/>
  <c r="AD189" i="1"/>
  <c r="X189" i="1"/>
  <c r="E189" i="1"/>
  <c r="D189" i="1"/>
  <c r="AD188" i="1"/>
  <c r="X188" i="1"/>
  <c r="E188" i="1"/>
  <c r="D188" i="1"/>
  <c r="AD187" i="1"/>
  <c r="X187" i="1"/>
  <c r="E187" i="1"/>
  <c r="D187" i="1"/>
  <c r="AD186" i="1"/>
  <c r="X186" i="1"/>
  <c r="E186" i="1"/>
  <c r="D186" i="1"/>
  <c r="AD185" i="1"/>
  <c r="X185" i="1"/>
  <c r="E185" i="1"/>
  <c r="D185" i="1"/>
  <c r="AD184" i="1"/>
  <c r="X184" i="1"/>
  <c r="E184" i="1"/>
  <c r="D184" i="1"/>
  <c r="AD183" i="1"/>
  <c r="X183" i="1"/>
  <c r="E183" i="1"/>
  <c r="D183" i="1"/>
  <c r="AD182" i="1"/>
  <c r="X182" i="1"/>
  <c r="E182" i="1"/>
  <c r="D182" i="1"/>
  <c r="AD181" i="1"/>
  <c r="X181" i="1"/>
  <c r="E181" i="1"/>
  <c r="D181" i="1"/>
  <c r="AD180" i="1"/>
  <c r="X180" i="1"/>
  <c r="E180" i="1"/>
  <c r="D180" i="1"/>
  <c r="AD179" i="1"/>
  <c r="X179" i="1"/>
  <c r="E179" i="1"/>
  <c r="D179" i="1"/>
  <c r="AD178" i="1"/>
  <c r="X178" i="1"/>
  <c r="E178" i="1"/>
  <c r="D178" i="1"/>
  <c r="AD177" i="1"/>
  <c r="X177" i="1"/>
  <c r="E177" i="1"/>
  <c r="D177" i="1"/>
  <c r="AD176" i="1"/>
  <c r="X176" i="1"/>
  <c r="E176" i="1"/>
  <c r="D176" i="1"/>
  <c r="AD175" i="1"/>
  <c r="X175" i="1"/>
  <c r="E175" i="1"/>
  <c r="D175" i="1"/>
  <c r="AD174" i="1"/>
  <c r="X174" i="1"/>
  <c r="E174" i="1"/>
  <c r="D174" i="1"/>
  <c r="AD173" i="1"/>
  <c r="X173" i="1"/>
  <c r="E173" i="1"/>
  <c r="D173" i="1"/>
  <c r="AD172" i="1"/>
  <c r="X172" i="1"/>
  <c r="E172" i="1"/>
  <c r="D172" i="1"/>
  <c r="AD171" i="1"/>
  <c r="X171" i="1"/>
  <c r="E171" i="1"/>
  <c r="D171" i="1"/>
  <c r="AD170" i="1"/>
  <c r="X170" i="1"/>
  <c r="E170" i="1"/>
  <c r="D170" i="1"/>
  <c r="AD169" i="1"/>
  <c r="X169" i="1"/>
  <c r="E169" i="1"/>
  <c r="D169" i="1"/>
  <c r="AD168" i="1"/>
  <c r="X168" i="1"/>
  <c r="E168" i="1"/>
  <c r="D168" i="1"/>
  <c r="AD167" i="1"/>
  <c r="X167" i="1"/>
  <c r="E167" i="1"/>
  <c r="D167" i="1"/>
  <c r="AD166" i="1"/>
  <c r="X166" i="1"/>
  <c r="E166" i="1"/>
  <c r="D166" i="1"/>
  <c r="AD165" i="1"/>
  <c r="X165" i="1"/>
  <c r="E165" i="1"/>
  <c r="D165" i="1"/>
  <c r="AD164" i="1"/>
  <c r="X164" i="1"/>
  <c r="E164" i="1"/>
  <c r="D164" i="1"/>
  <c r="AD163" i="1"/>
  <c r="X163" i="1"/>
  <c r="E163" i="1"/>
  <c r="D163" i="1"/>
  <c r="AD162" i="1"/>
  <c r="X162" i="1"/>
  <c r="E162" i="1"/>
  <c r="D162" i="1"/>
  <c r="AD161" i="1"/>
  <c r="X161" i="1"/>
  <c r="E161" i="1"/>
  <c r="D161" i="1"/>
  <c r="AD160" i="1"/>
  <c r="X160" i="1"/>
  <c r="E160" i="1"/>
  <c r="D160" i="1"/>
  <c r="AD159" i="1"/>
  <c r="X159" i="1"/>
  <c r="E159" i="1"/>
  <c r="D159" i="1"/>
  <c r="AD158" i="1"/>
  <c r="X158" i="1"/>
  <c r="E158" i="1"/>
  <c r="D158" i="1"/>
  <c r="AD157" i="1"/>
  <c r="X157" i="1"/>
  <c r="E157" i="1"/>
  <c r="D157" i="1"/>
  <c r="AD156" i="1"/>
  <c r="X156" i="1"/>
  <c r="E156" i="1"/>
  <c r="D156" i="1"/>
  <c r="AD155" i="1"/>
  <c r="X155" i="1"/>
  <c r="E155" i="1"/>
  <c r="D155" i="1"/>
  <c r="AD154" i="1"/>
  <c r="X154" i="1"/>
  <c r="E154" i="1"/>
  <c r="D154" i="1"/>
  <c r="AD153" i="1"/>
  <c r="X153" i="1"/>
  <c r="E153" i="1"/>
  <c r="D153" i="1"/>
  <c r="AD152" i="1"/>
  <c r="X152" i="1"/>
  <c r="E152" i="1"/>
  <c r="D152" i="1"/>
  <c r="AD151" i="1"/>
  <c r="X151" i="1"/>
  <c r="E151" i="1"/>
  <c r="D151" i="1"/>
  <c r="AD150" i="1"/>
  <c r="X150" i="1"/>
  <c r="E150" i="1"/>
  <c r="D150" i="1"/>
  <c r="AD149" i="1"/>
  <c r="X149" i="1"/>
  <c r="E149" i="1"/>
  <c r="D149" i="1"/>
  <c r="AD148" i="1"/>
  <c r="X148" i="1"/>
  <c r="E148" i="1"/>
  <c r="D148" i="1"/>
  <c r="AD147" i="1"/>
  <c r="X147" i="1"/>
  <c r="E147" i="1"/>
  <c r="D147" i="1"/>
  <c r="AD146" i="1"/>
  <c r="X146" i="1"/>
  <c r="E146" i="1"/>
  <c r="D146" i="1"/>
  <c r="AD145" i="1"/>
  <c r="X145" i="1"/>
  <c r="E145" i="1"/>
  <c r="D145" i="1"/>
  <c r="AD144" i="1"/>
  <c r="X144" i="1"/>
  <c r="E144" i="1"/>
  <c r="D144" i="1"/>
  <c r="AD143" i="1"/>
  <c r="X143" i="1"/>
  <c r="E143" i="1"/>
  <c r="D143" i="1"/>
  <c r="AD142" i="1"/>
  <c r="X142" i="1"/>
  <c r="E142" i="1"/>
  <c r="D142" i="1"/>
  <c r="AD141" i="1"/>
  <c r="X141" i="1"/>
  <c r="E141" i="1"/>
  <c r="D141" i="1"/>
  <c r="AD140" i="1"/>
  <c r="X140" i="1"/>
  <c r="E140" i="1"/>
  <c r="D140" i="1"/>
  <c r="AD139" i="1"/>
  <c r="X139" i="1"/>
  <c r="E139" i="1"/>
  <c r="D139" i="1"/>
  <c r="AD138" i="1"/>
  <c r="X138" i="1"/>
  <c r="E138" i="1"/>
  <c r="D138" i="1"/>
  <c r="AD137" i="1"/>
  <c r="X137" i="1"/>
  <c r="E137" i="1"/>
  <c r="D137" i="1"/>
  <c r="AD136" i="1"/>
  <c r="X136" i="1"/>
  <c r="E136" i="1"/>
  <c r="D136" i="1"/>
  <c r="AD135" i="1"/>
  <c r="X135" i="1"/>
  <c r="E135" i="1"/>
  <c r="D135" i="1"/>
  <c r="AD134" i="1"/>
  <c r="X134" i="1"/>
  <c r="E134" i="1"/>
  <c r="D134" i="1"/>
  <c r="AD133" i="1"/>
  <c r="X133" i="1"/>
  <c r="E133" i="1"/>
  <c r="D133" i="1"/>
  <c r="AD132" i="1"/>
  <c r="X132" i="1"/>
  <c r="E132" i="1"/>
  <c r="D132" i="1"/>
  <c r="AD131" i="1"/>
  <c r="X131" i="1"/>
  <c r="E131" i="1"/>
  <c r="D131" i="1"/>
  <c r="AD130" i="1"/>
  <c r="X130" i="1"/>
  <c r="E130" i="1"/>
  <c r="D130" i="1"/>
  <c r="AD129" i="1"/>
  <c r="X129" i="1"/>
  <c r="E129" i="1"/>
  <c r="D129" i="1"/>
  <c r="AD128" i="1"/>
  <c r="X128" i="1"/>
  <c r="E128" i="1"/>
  <c r="D128" i="1"/>
  <c r="AD127" i="1"/>
  <c r="X127" i="1"/>
  <c r="E127" i="1"/>
  <c r="D127" i="1"/>
  <c r="AD126" i="1"/>
  <c r="X126" i="1"/>
  <c r="E126" i="1"/>
  <c r="D126" i="1"/>
  <c r="AD125" i="1"/>
  <c r="X125" i="1"/>
  <c r="E125" i="1"/>
  <c r="D125" i="1"/>
  <c r="AD124" i="1"/>
  <c r="X124" i="1"/>
  <c r="E124" i="1"/>
  <c r="D124" i="1"/>
  <c r="AD123" i="1"/>
  <c r="X123" i="1"/>
  <c r="E123" i="1"/>
  <c r="D123" i="1"/>
  <c r="AD122" i="1"/>
  <c r="X122" i="1"/>
  <c r="E122" i="1"/>
  <c r="D122" i="1"/>
  <c r="AD121" i="1"/>
  <c r="X121" i="1"/>
  <c r="E121" i="1"/>
  <c r="D121" i="1"/>
  <c r="AD120" i="1"/>
  <c r="X120" i="1"/>
  <c r="E120" i="1"/>
  <c r="D120" i="1"/>
  <c r="AD119" i="1"/>
  <c r="X119" i="1"/>
  <c r="E119" i="1"/>
  <c r="D119" i="1"/>
  <c r="AD118" i="1"/>
  <c r="X118" i="1"/>
  <c r="E118" i="1"/>
  <c r="D118" i="1"/>
  <c r="AD117" i="1"/>
  <c r="X117" i="1"/>
  <c r="E117" i="1"/>
  <c r="D117" i="1"/>
  <c r="AD116" i="1"/>
  <c r="X116" i="1"/>
  <c r="E116" i="1"/>
  <c r="D116" i="1"/>
  <c r="AD115" i="1"/>
  <c r="X115" i="1"/>
  <c r="E115" i="1"/>
  <c r="D115" i="1"/>
  <c r="AD114" i="1"/>
  <c r="X114" i="1"/>
  <c r="E114" i="1"/>
  <c r="D114" i="1"/>
  <c r="AD113" i="1"/>
  <c r="X113" i="1"/>
  <c r="E113" i="1"/>
  <c r="D113" i="1"/>
  <c r="AD112" i="1"/>
  <c r="X112" i="1"/>
  <c r="E112" i="1"/>
  <c r="D112" i="1"/>
  <c r="AD111" i="1"/>
  <c r="X111" i="1"/>
  <c r="E111" i="1"/>
  <c r="D111" i="1"/>
  <c r="AD110" i="1"/>
  <c r="X110" i="1"/>
  <c r="E110" i="1"/>
  <c r="D110" i="1"/>
  <c r="AD109" i="1"/>
  <c r="X109" i="1"/>
  <c r="E109" i="1"/>
  <c r="D109" i="1"/>
  <c r="AD108" i="1"/>
  <c r="X108" i="1"/>
  <c r="E108" i="1"/>
  <c r="D108" i="1"/>
  <c r="AD107" i="1"/>
  <c r="X107" i="1"/>
  <c r="E107" i="1"/>
  <c r="D107" i="1"/>
  <c r="AD106" i="1"/>
  <c r="X106" i="1"/>
  <c r="E106" i="1"/>
  <c r="D106" i="1"/>
  <c r="AD105" i="1"/>
  <c r="X105" i="1"/>
  <c r="E105" i="1"/>
  <c r="D105" i="1"/>
  <c r="AD104" i="1"/>
  <c r="X104" i="1"/>
  <c r="E104" i="1"/>
  <c r="D104" i="1"/>
  <c r="AD103" i="1"/>
  <c r="X103" i="1"/>
  <c r="E103" i="1"/>
  <c r="D103" i="1"/>
  <c r="AD102" i="1"/>
  <c r="X102" i="1"/>
  <c r="E102" i="1"/>
  <c r="D102" i="1"/>
  <c r="AD101" i="1"/>
  <c r="X101" i="1"/>
  <c r="E101" i="1"/>
  <c r="D101" i="1"/>
  <c r="AD100" i="1"/>
  <c r="X100" i="1"/>
  <c r="E100" i="1"/>
  <c r="D100" i="1"/>
  <c r="AD99" i="1"/>
  <c r="X99" i="1"/>
  <c r="E99" i="1"/>
  <c r="D99" i="1"/>
  <c r="AD98" i="1"/>
  <c r="X98" i="1"/>
  <c r="E98" i="1"/>
  <c r="D98" i="1"/>
  <c r="AD97" i="1"/>
  <c r="X97" i="1"/>
  <c r="E97" i="1"/>
  <c r="D97" i="1"/>
  <c r="AD96" i="1"/>
  <c r="X96" i="1"/>
  <c r="E96" i="1"/>
  <c r="D96" i="1"/>
  <c r="AD95" i="1"/>
  <c r="X95" i="1"/>
  <c r="E95" i="1"/>
  <c r="D95" i="1"/>
  <c r="AD94" i="1"/>
  <c r="X94" i="1"/>
  <c r="E94" i="1"/>
  <c r="D94" i="1"/>
  <c r="AD93" i="1"/>
  <c r="X93" i="1"/>
  <c r="E93" i="1"/>
  <c r="D93" i="1"/>
  <c r="AD92" i="1"/>
  <c r="X92" i="1"/>
  <c r="E92" i="1"/>
  <c r="D92" i="1"/>
  <c r="AD91" i="1"/>
  <c r="X91" i="1"/>
  <c r="E91" i="1"/>
  <c r="D91" i="1"/>
  <c r="AD90" i="1"/>
  <c r="X90" i="1"/>
  <c r="E90" i="1"/>
  <c r="D90" i="1"/>
  <c r="AD89" i="1"/>
  <c r="X89" i="1"/>
  <c r="E89" i="1"/>
  <c r="D89" i="1"/>
  <c r="AD88" i="1"/>
  <c r="X88" i="1"/>
  <c r="E88" i="1"/>
  <c r="D88" i="1"/>
  <c r="AD87" i="1"/>
  <c r="X87" i="1"/>
  <c r="E87" i="1"/>
  <c r="D87" i="1"/>
  <c r="AD86" i="1"/>
  <c r="X86" i="1"/>
  <c r="E86" i="1"/>
  <c r="D86" i="1"/>
  <c r="AD85" i="1"/>
  <c r="X85" i="1"/>
  <c r="E85" i="1"/>
  <c r="D85" i="1"/>
  <c r="AD84" i="1"/>
  <c r="X84" i="1"/>
  <c r="E84" i="1"/>
  <c r="D84" i="1"/>
  <c r="AD83" i="1"/>
  <c r="X83" i="1"/>
  <c r="E83" i="1"/>
  <c r="D83" i="1"/>
  <c r="AD82" i="1"/>
  <c r="X82" i="1"/>
  <c r="E82" i="1"/>
  <c r="D82" i="1"/>
  <c r="AD81" i="1"/>
  <c r="X81" i="1"/>
  <c r="E81" i="1"/>
  <c r="D81" i="1"/>
  <c r="AD80" i="1"/>
  <c r="X80" i="1"/>
  <c r="E80" i="1"/>
  <c r="D80" i="1"/>
  <c r="AD79" i="1"/>
  <c r="X79" i="1"/>
  <c r="E79" i="1"/>
  <c r="D79" i="1"/>
  <c r="AD78" i="1"/>
  <c r="X78" i="1"/>
  <c r="E78" i="1"/>
  <c r="D78" i="1"/>
  <c r="AD77" i="1"/>
  <c r="X77" i="1"/>
  <c r="E77" i="1"/>
  <c r="D77" i="1"/>
  <c r="AD76" i="1"/>
  <c r="X76" i="1"/>
  <c r="E76" i="1"/>
  <c r="D76" i="1"/>
  <c r="AD75" i="1"/>
  <c r="X75" i="1"/>
  <c r="E75" i="1"/>
  <c r="D75" i="1"/>
  <c r="AD74" i="1"/>
  <c r="X74" i="1"/>
  <c r="E74" i="1"/>
  <c r="D74" i="1"/>
  <c r="AD73" i="1"/>
  <c r="X73" i="1"/>
  <c r="E73" i="1"/>
  <c r="D73" i="1"/>
  <c r="AD72" i="1"/>
  <c r="X72" i="1"/>
  <c r="E72" i="1"/>
  <c r="D72" i="1"/>
  <c r="AD71" i="1"/>
  <c r="X71" i="1"/>
  <c r="E71" i="1"/>
  <c r="D71" i="1"/>
  <c r="AD70" i="1"/>
  <c r="X70" i="1"/>
  <c r="E70" i="1"/>
  <c r="D70" i="1"/>
  <c r="AD69" i="1"/>
  <c r="X69" i="1"/>
  <c r="E69" i="1"/>
  <c r="D69" i="1"/>
  <c r="AD68" i="1"/>
  <c r="X68" i="1"/>
  <c r="E68" i="1"/>
  <c r="D68" i="1"/>
  <c r="AD67" i="1"/>
  <c r="X67" i="1"/>
  <c r="E67" i="1"/>
  <c r="D67" i="1"/>
  <c r="AD66" i="1"/>
  <c r="X66" i="1"/>
  <c r="E66" i="1"/>
  <c r="D66" i="1"/>
  <c r="AD65" i="1"/>
  <c r="X65" i="1"/>
  <c r="E65" i="1"/>
  <c r="D65" i="1"/>
  <c r="AD64" i="1"/>
  <c r="X64" i="1"/>
  <c r="E64" i="1"/>
  <c r="D64" i="1"/>
  <c r="AD63" i="1"/>
  <c r="X63" i="1"/>
  <c r="E63" i="1"/>
  <c r="D63" i="1"/>
  <c r="AD62" i="1"/>
  <c r="X62" i="1"/>
  <c r="E62" i="1"/>
  <c r="D62" i="1"/>
  <c r="AD61" i="1"/>
  <c r="X61" i="1"/>
  <c r="E61" i="1"/>
  <c r="D61" i="1"/>
  <c r="AD60" i="1"/>
  <c r="X60" i="1"/>
  <c r="E60" i="1"/>
  <c r="D60" i="1"/>
  <c r="AD59" i="1"/>
  <c r="X59" i="1"/>
  <c r="E59" i="1"/>
  <c r="D59" i="1"/>
  <c r="AD58" i="1"/>
  <c r="X58" i="1"/>
  <c r="E58" i="1"/>
  <c r="D58" i="1"/>
  <c r="AD57" i="1"/>
  <c r="X57" i="1"/>
  <c r="E57" i="1"/>
  <c r="D57" i="1"/>
  <c r="AD56" i="1"/>
  <c r="X56" i="1"/>
  <c r="E56" i="1"/>
  <c r="D56" i="1"/>
  <c r="AD55" i="1"/>
  <c r="X55" i="1"/>
  <c r="E55" i="1"/>
  <c r="D55" i="1"/>
  <c r="AD54" i="1"/>
  <c r="X54" i="1"/>
  <c r="E54" i="1"/>
  <c r="D54" i="1"/>
  <c r="AD53" i="1"/>
  <c r="X53" i="1"/>
  <c r="E53" i="1"/>
  <c r="D53" i="1"/>
  <c r="AD52" i="1"/>
  <c r="X52" i="1"/>
  <c r="E52" i="1"/>
  <c r="D52" i="1"/>
  <c r="AD51" i="1"/>
  <c r="X51" i="1"/>
  <c r="E51" i="1"/>
  <c r="D51" i="1"/>
  <c r="AD50" i="1"/>
  <c r="X50" i="1"/>
  <c r="E50" i="1"/>
  <c r="D50" i="1"/>
  <c r="AD49" i="1"/>
  <c r="X49" i="1"/>
  <c r="E49" i="1"/>
  <c r="D49" i="1"/>
  <c r="AD48" i="1"/>
  <c r="X48" i="1"/>
  <c r="E48" i="1"/>
  <c r="D48" i="1"/>
  <c r="AD47" i="1"/>
  <c r="X47" i="1"/>
  <c r="E47" i="1"/>
  <c r="D47" i="1"/>
  <c r="AD46" i="1"/>
  <c r="X46" i="1"/>
  <c r="E46" i="1"/>
  <c r="D46" i="1"/>
  <c r="AD45" i="1"/>
  <c r="X45" i="1"/>
  <c r="E45" i="1"/>
  <c r="D45" i="1"/>
  <c r="AD44" i="1"/>
  <c r="X44" i="1"/>
  <c r="E44" i="1"/>
  <c r="D44" i="1"/>
  <c r="AD43" i="1"/>
  <c r="X43" i="1"/>
  <c r="E43" i="1"/>
  <c r="D43" i="1"/>
  <c r="AD42" i="1"/>
  <c r="X42" i="1"/>
  <c r="E42" i="1"/>
  <c r="D42" i="1"/>
  <c r="AD41" i="1"/>
  <c r="X41" i="1"/>
  <c r="E41" i="1"/>
  <c r="D41" i="1"/>
  <c r="AD40" i="1"/>
  <c r="X40" i="1"/>
  <c r="E40" i="1"/>
  <c r="D40" i="1"/>
  <c r="AD39" i="1"/>
  <c r="X39" i="1"/>
  <c r="E39" i="1"/>
  <c r="D39" i="1"/>
  <c r="AD38" i="1"/>
  <c r="X38" i="1"/>
  <c r="E38" i="1"/>
  <c r="D38" i="1"/>
  <c r="AD37" i="1"/>
  <c r="X37" i="1"/>
  <c r="E37" i="1"/>
  <c r="D37" i="1"/>
  <c r="AD36" i="1"/>
  <c r="X36" i="1"/>
  <c r="E36" i="1"/>
  <c r="D36" i="1"/>
  <c r="AD35" i="1"/>
  <c r="X35" i="1"/>
  <c r="E35" i="1"/>
  <c r="D35" i="1"/>
  <c r="AD34" i="1"/>
  <c r="X34" i="1"/>
  <c r="E34" i="1"/>
  <c r="D34" i="1"/>
  <c r="AD33" i="1"/>
  <c r="X33" i="1"/>
  <c r="E33" i="1"/>
  <c r="D33" i="1"/>
  <c r="AD32" i="1"/>
  <c r="X32" i="1"/>
  <c r="E32" i="1"/>
  <c r="D32" i="1"/>
  <c r="AD31" i="1"/>
  <c r="X31" i="1"/>
  <c r="E31" i="1"/>
  <c r="D31" i="1"/>
  <c r="AD30" i="1"/>
  <c r="X30" i="1"/>
  <c r="E30" i="1"/>
  <c r="D30" i="1"/>
  <c r="AD29" i="1"/>
  <c r="X29" i="1"/>
  <c r="E29" i="1"/>
  <c r="D29" i="1"/>
  <c r="AD28" i="1"/>
  <c r="X28" i="1"/>
  <c r="E28" i="1"/>
  <c r="D28" i="1"/>
  <c r="AD27" i="1"/>
  <c r="X27" i="1"/>
  <c r="E27" i="1"/>
  <c r="D27" i="1"/>
  <c r="AD26" i="1"/>
  <c r="X26" i="1"/>
  <c r="E26" i="1"/>
  <c r="D26" i="1"/>
  <c r="AD25" i="1"/>
  <c r="X25" i="1"/>
  <c r="E25" i="1"/>
  <c r="D25" i="1"/>
  <c r="AD24" i="1"/>
  <c r="X24" i="1"/>
  <c r="E24" i="1"/>
  <c r="D24" i="1"/>
  <c r="AD23" i="1"/>
  <c r="X23" i="1"/>
  <c r="E23" i="1"/>
  <c r="D23" i="1"/>
  <c r="AD22" i="1"/>
  <c r="X22" i="1"/>
  <c r="E22" i="1"/>
  <c r="D22" i="1"/>
  <c r="AD21" i="1"/>
  <c r="X21" i="1"/>
  <c r="E21" i="1"/>
  <c r="D21" i="1"/>
  <c r="AD20" i="1"/>
  <c r="X20" i="1"/>
  <c r="E20" i="1"/>
  <c r="D20" i="1"/>
  <c r="AD19" i="1"/>
  <c r="X19" i="1"/>
  <c r="E19" i="1"/>
  <c r="D19" i="1"/>
  <c r="Z15" i="1"/>
  <c r="Y15" i="1"/>
  <c r="X15" i="1"/>
  <c r="V15" i="1" s="1"/>
  <c r="W15" i="1"/>
  <c r="M15" i="1"/>
  <c r="E15" i="1"/>
  <c r="D15" i="1"/>
  <c r="B15" i="1"/>
  <c r="A15" i="1"/>
  <c r="C313" i="1" l="1"/>
  <c r="F313" i="1" s="1"/>
  <c r="G313" i="1" s="1"/>
  <c r="C312" i="1"/>
  <c r="F312" i="1" s="1"/>
  <c r="G312" i="1" s="1"/>
  <c r="C311" i="1"/>
  <c r="F311" i="1" s="1"/>
  <c r="G311" i="1" s="1"/>
  <c r="C310" i="1"/>
  <c r="F310" i="1" s="1"/>
  <c r="G310" i="1" s="1"/>
  <c r="C309" i="1"/>
  <c r="F309" i="1" s="1"/>
  <c r="G309" i="1" s="1"/>
  <c r="C308" i="1"/>
  <c r="F308" i="1" s="1"/>
  <c r="G308" i="1" s="1"/>
  <c r="C307" i="1"/>
  <c r="F307" i="1" s="1"/>
  <c r="G307" i="1" s="1"/>
  <c r="C306" i="1"/>
  <c r="F306" i="1" s="1"/>
  <c r="G306" i="1" s="1"/>
  <c r="C305" i="1"/>
  <c r="F305" i="1" s="1"/>
  <c r="G305" i="1" s="1"/>
  <c r="C304" i="1"/>
  <c r="F304" i="1" s="1"/>
  <c r="G304" i="1" s="1"/>
  <c r="C303" i="1"/>
  <c r="F303" i="1" s="1"/>
  <c r="G303" i="1" s="1"/>
  <c r="C302" i="1"/>
  <c r="F302" i="1" s="1"/>
  <c r="G302" i="1" s="1"/>
  <c r="C301" i="1"/>
  <c r="F301" i="1" s="1"/>
  <c r="G301" i="1" s="1"/>
  <c r="C300" i="1"/>
  <c r="F300" i="1" s="1"/>
  <c r="G300" i="1" s="1"/>
  <c r="C299" i="1"/>
  <c r="F299" i="1" s="1"/>
  <c r="G299" i="1" s="1"/>
  <c r="C298" i="1"/>
  <c r="F298" i="1" s="1"/>
  <c r="G298" i="1" s="1"/>
  <c r="C297" i="1"/>
  <c r="F297" i="1" s="1"/>
  <c r="G297" i="1" s="1"/>
  <c r="C296" i="1"/>
  <c r="F296" i="1" s="1"/>
  <c r="G296" i="1" s="1"/>
  <c r="C295" i="1"/>
  <c r="F295" i="1" s="1"/>
  <c r="G295" i="1" s="1"/>
  <c r="C294" i="1"/>
  <c r="F294" i="1" s="1"/>
  <c r="G294" i="1" s="1"/>
  <c r="C293" i="1"/>
  <c r="F293" i="1" s="1"/>
  <c r="G293" i="1" s="1"/>
  <c r="C292" i="1"/>
  <c r="F292" i="1" s="1"/>
  <c r="G292" i="1" s="1"/>
  <c r="C291" i="1"/>
  <c r="F291" i="1" s="1"/>
  <c r="G291" i="1" s="1"/>
  <c r="C290" i="1"/>
  <c r="F290" i="1" s="1"/>
  <c r="G290" i="1" s="1"/>
  <c r="C289" i="1"/>
  <c r="F289" i="1" s="1"/>
  <c r="G289" i="1" s="1"/>
  <c r="C288" i="1"/>
  <c r="F288" i="1" s="1"/>
  <c r="G288" i="1" s="1"/>
  <c r="C287" i="1"/>
  <c r="F287" i="1" s="1"/>
  <c r="G287" i="1" s="1"/>
  <c r="C286" i="1"/>
  <c r="F286" i="1" s="1"/>
  <c r="G286" i="1" s="1"/>
  <c r="C285" i="1"/>
  <c r="F285" i="1" s="1"/>
  <c r="G285" i="1" s="1"/>
  <c r="C284" i="1"/>
  <c r="F284" i="1" s="1"/>
  <c r="G284" i="1" s="1"/>
  <c r="C283" i="1"/>
  <c r="F283" i="1" s="1"/>
  <c r="G283" i="1" s="1"/>
  <c r="C282" i="1"/>
  <c r="F282" i="1" s="1"/>
  <c r="G282" i="1" s="1"/>
  <c r="C281" i="1"/>
  <c r="F281" i="1" s="1"/>
  <c r="G281" i="1" s="1"/>
  <c r="C280" i="1"/>
  <c r="F280" i="1" s="1"/>
  <c r="G280" i="1" s="1"/>
  <c r="C279" i="1"/>
  <c r="F279" i="1" s="1"/>
  <c r="G279" i="1" s="1"/>
  <c r="C278" i="1"/>
  <c r="F278" i="1" s="1"/>
  <c r="G278" i="1" s="1"/>
  <c r="C277" i="1"/>
  <c r="F277" i="1" s="1"/>
  <c r="G277" i="1" s="1"/>
  <c r="C276" i="1"/>
  <c r="F276" i="1" s="1"/>
  <c r="G276" i="1" s="1"/>
  <c r="C275" i="1"/>
  <c r="F275" i="1" s="1"/>
  <c r="G275" i="1" s="1"/>
  <c r="C274" i="1"/>
  <c r="F274" i="1" s="1"/>
  <c r="G274" i="1" s="1"/>
  <c r="C273" i="1"/>
  <c r="F273" i="1" s="1"/>
  <c r="G273" i="1" s="1"/>
  <c r="C272" i="1"/>
  <c r="F272" i="1" s="1"/>
  <c r="G272" i="1" s="1"/>
  <c r="C271" i="1"/>
  <c r="F271" i="1" s="1"/>
  <c r="G271" i="1" s="1"/>
  <c r="C270" i="1"/>
  <c r="F270" i="1" s="1"/>
  <c r="G270" i="1" s="1"/>
  <c r="C269" i="1"/>
  <c r="F269" i="1" s="1"/>
  <c r="G269" i="1" s="1"/>
  <c r="C268" i="1"/>
  <c r="F268" i="1" s="1"/>
  <c r="G268" i="1" s="1"/>
  <c r="C267" i="1"/>
  <c r="F267" i="1" s="1"/>
  <c r="G267" i="1" s="1"/>
  <c r="C266" i="1"/>
  <c r="F266" i="1" s="1"/>
  <c r="G266" i="1" s="1"/>
  <c r="C265" i="1"/>
  <c r="F265" i="1" s="1"/>
  <c r="G265" i="1" s="1"/>
  <c r="C264" i="1"/>
  <c r="F264" i="1" s="1"/>
  <c r="G264" i="1" s="1"/>
  <c r="C263" i="1"/>
  <c r="F263" i="1" s="1"/>
  <c r="G263" i="1" s="1"/>
  <c r="C262" i="1"/>
  <c r="F262" i="1" s="1"/>
  <c r="G262" i="1" s="1"/>
  <c r="C261" i="1"/>
  <c r="F261" i="1" s="1"/>
  <c r="G261" i="1" s="1"/>
  <c r="C260" i="1"/>
  <c r="F260" i="1" s="1"/>
  <c r="G260" i="1" s="1"/>
  <c r="C259" i="1"/>
  <c r="F259" i="1" s="1"/>
  <c r="G259" i="1" s="1"/>
  <c r="C258" i="1"/>
  <c r="F258" i="1" s="1"/>
  <c r="G258" i="1" s="1"/>
  <c r="C257" i="1"/>
  <c r="F257" i="1" s="1"/>
  <c r="G257" i="1" s="1"/>
  <c r="C256" i="1"/>
  <c r="F256" i="1" s="1"/>
  <c r="G256" i="1" s="1"/>
  <c r="C255" i="1"/>
  <c r="F255" i="1" s="1"/>
  <c r="G255" i="1" s="1"/>
  <c r="C254" i="1"/>
  <c r="F254" i="1" s="1"/>
  <c r="G254" i="1" s="1"/>
  <c r="C253" i="1"/>
  <c r="F253" i="1" s="1"/>
  <c r="G253" i="1" s="1"/>
  <c r="C252" i="1"/>
  <c r="F252" i="1" s="1"/>
  <c r="G252" i="1" s="1"/>
  <c r="C251" i="1"/>
  <c r="F251" i="1" s="1"/>
  <c r="G251" i="1" s="1"/>
  <c r="C250" i="1"/>
  <c r="F250" i="1" s="1"/>
  <c r="G250" i="1" s="1"/>
  <c r="C249" i="1"/>
  <c r="F249" i="1" s="1"/>
  <c r="G249" i="1" s="1"/>
  <c r="C248" i="1"/>
  <c r="F248" i="1" s="1"/>
  <c r="G248" i="1" s="1"/>
  <c r="C247" i="1"/>
  <c r="F247" i="1" s="1"/>
  <c r="G247" i="1" s="1"/>
  <c r="C246" i="1"/>
  <c r="F246" i="1" s="1"/>
  <c r="G246" i="1" s="1"/>
  <c r="C245" i="1"/>
  <c r="F245" i="1" s="1"/>
  <c r="G245" i="1" s="1"/>
  <c r="C244" i="1"/>
  <c r="F244" i="1" s="1"/>
  <c r="G244" i="1" s="1"/>
  <c r="C243" i="1"/>
  <c r="F243" i="1" s="1"/>
  <c r="G243" i="1" s="1"/>
  <c r="C242" i="1"/>
  <c r="F242" i="1" s="1"/>
  <c r="G242" i="1" s="1"/>
  <c r="C241" i="1"/>
  <c r="F241" i="1" s="1"/>
  <c r="G241" i="1" s="1"/>
  <c r="C240" i="1"/>
  <c r="F240" i="1" s="1"/>
  <c r="G240" i="1" s="1"/>
  <c r="C239" i="1"/>
  <c r="F239" i="1" s="1"/>
  <c r="G239" i="1" s="1"/>
  <c r="C238" i="1"/>
  <c r="F238" i="1" s="1"/>
  <c r="G238" i="1" s="1"/>
  <c r="C237" i="1"/>
  <c r="F237" i="1" s="1"/>
  <c r="G237" i="1" s="1"/>
  <c r="C236" i="1"/>
  <c r="F236" i="1" s="1"/>
  <c r="G236" i="1" s="1"/>
  <c r="C235" i="1"/>
  <c r="F235" i="1" s="1"/>
  <c r="G235" i="1" s="1"/>
  <c r="C234" i="1"/>
  <c r="F234" i="1" s="1"/>
  <c r="G234" i="1" s="1"/>
  <c r="C233" i="1"/>
  <c r="F233" i="1" s="1"/>
  <c r="G233" i="1" s="1"/>
  <c r="C232" i="1"/>
  <c r="F232" i="1" s="1"/>
  <c r="G232" i="1" s="1"/>
  <c r="C231" i="1"/>
  <c r="F231" i="1" s="1"/>
  <c r="G231" i="1" s="1"/>
  <c r="C230" i="1"/>
  <c r="F230" i="1" s="1"/>
  <c r="G230" i="1" s="1"/>
  <c r="C229" i="1"/>
  <c r="F229" i="1" s="1"/>
  <c r="G229" i="1" s="1"/>
  <c r="C228" i="1"/>
  <c r="F228" i="1" s="1"/>
  <c r="G228" i="1" s="1"/>
  <c r="C227" i="1"/>
  <c r="F227" i="1" s="1"/>
  <c r="G227" i="1" s="1"/>
  <c r="C226" i="1"/>
  <c r="F226" i="1" s="1"/>
  <c r="G226" i="1" s="1"/>
  <c r="C225" i="1"/>
  <c r="F225" i="1" s="1"/>
  <c r="G225" i="1" s="1"/>
  <c r="C224" i="1"/>
  <c r="F224" i="1" s="1"/>
  <c r="G224" i="1" s="1"/>
  <c r="C223" i="1"/>
  <c r="F223" i="1" s="1"/>
  <c r="G223" i="1" s="1"/>
  <c r="C222" i="1"/>
  <c r="F222" i="1" s="1"/>
  <c r="G222" i="1" s="1"/>
  <c r="C221" i="1"/>
  <c r="F221" i="1" s="1"/>
  <c r="G221" i="1" s="1"/>
  <c r="C220" i="1"/>
  <c r="F220" i="1" s="1"/>
  <c r="G220" i="1" s="1"/>
  <c r="C219" i="1"/>
  <c r="F219" i="1" s="1"/>
  <c r="G219" i="1" s="1"/>
  <c r="C218" i="1"/>
  <c r="F218" i="1" s="1"/>
  <c r="G218" i="1" s="1"/>
  <c r="C217" i="1"/>
  <c r="F217" i="1" s="1"/>
  <c r="G217" i="1" s="1"/>
  <c r="C216" i="1"/>
  <c r="F216" i="1" s="1"/>
  <c r="G216" i="1" s="1"/>
  <c r="C215" i="1"/>
  <c r="F215" i="1" s="1"/>
  <c r="G215" i="1" s="1"/>
  <c r="C214" i="1"/>
  <c r="F214" i="1" s="1"/>
  <c r="G214" i="1" s="1"/>
  <c r="C213" i="1"/>
  <c r="F213" i="1" s="1"/>
  <c r="G213" i="1" s="1"/>
  <c r="C212" i="1"/>
  <c r="F212" i="1" s="1"/>
  <c r="G212" i="1" s="1"/>
  <c r="C211" i="1"/>
  <c r="F211" i="1" s="1"/>
  <c r="G211" i="1" s="1"/>
  <c r="C210" i="1"/>
  <c r="F210" i="1" s="1"/>
  <c r="G210" i="1" s="1"/>
  <c r="C209" i="1"/>
  <c r="F209" i="1" s="1"/>
  <c r="G209" i="1" s="1"/>
  <c r="C208" i="1"/>
  <c r="F208" i="1" s="1"/>
  <c r="G208" i="1" s="1"/>
  <c r="C207" i="1"/>
  <c r="F207" i="1" s="1"/>
  <c r="G207" i="1" s="1"/>
  <c r="C206" i="1"/>
  <c r="F206" i="1" s="1"/>
  <c r="G206" i="1" s="1"/>
  <c r="C205" i="1"/>
  <c r="F205" i="1" s="1"/>
  <c r="G205" i="1" s="1"/>
  <c r="C204" i="1"/>
  <c r="F204" i="1" s="1"/>
  <c r="G204" i="1" s="1"/>
  <c r="C203" i="1"/>
  <c r="F203" i="1" s="1"/>
  <c r="G203" i="1" s="1"/>
  <c r="C202" i="1"/>
  <c r="F202" i="1" s="1"/>
  <c r="G202" i="1" s="1"/>
  <c r="C201" i="1"/>
  <c r="F201" i="1" s="1"/>
  <c r="G201" i="1" s="1"/>
  <c r="C200" i="1"/>
  <c r="F200" i="1" s="1"/>
  <c r="G200" i="1" s="1"/>
  <c r="C199" i="1"/>
  <c r="F199" i="1" s="1"/>
  <c r="G199" i="1" s="1"/>
  <c r="C198" i="1"/>
  <c r="F198" i="1" s="1"/>
  <c r="G198" i="1" s="1"/>
  <c r="C197" i="1"/>
  <c r="F197" i="1" s="1"/>
  <c r="G197" i="1" s="1"/>
  <c r="C196" i="1"/>
  <c r="F196" i="1" s="1"/>
  <c r="G196" i="1" s="1"/>
  <c r="C195" i="1"/>
  <c r="F195" i="1" s="1"/>
  <c r="G195" i="1" s="1"/>
  <c r="C194" i="1"/>
  <c r="F194" i="1" s="1"/>
  <c r="G194" i="1" s="1"/>
  <c r="C193" i="1"/>
  <c r="F193" i="1" s="1"/>
  <c r="G193" i="1" s="1"/>
  <c r="C192" i="1"/>
  <c r="F192" i="1" s="1"/>
  <c r="G192" i="1" s="1"/>
  <c r="C191" i="1"/>
  <c r="F191" i="1" s="1"/>
  <c r="G191" i="1" s="1"/>
  <c r="C190" i="1"/>
  <c r="F190" i="1" s="1"/>
  <c r="G190" i="1" s="1"/>
  <c r="C189" i="1"/>
  <c r="F189" i="1" s="1"/>
  <c r="G189" i="1" s="1"/>
  <c r="C188" i="1"/>
  <c r="F188" i="1" s="1"/>
  <c r="G188" i="1" s="1"/>
  <c r="C187" i="1"/>
  <c r="F187" i="1" s="1"/>
  <c r="G187" i="1" s="1"/>
  <c r="C186" i="1"/>
  <c r="F186" i="1" s="1"/>
  <c r="G186" i="1" s="1"/>
  <c r="C185" i="1"/>
  <c r="F185" i="1" s="1"/>
  <c r="G185" i="1" s="1"/>
  <c r="C184" i="1"/>
  <c r="F184" i="1" s="1"/>
  <c r="G184" i="1" s="1"/>
  <c r="C183" i="1"/>
  <c r="F183" i="1" s="1"/>
  <c r="G183" i="1" s="1"/>
  <c r="C182" i="1"/>
  <c r="F182" i="1" s="1"/>
  <c r="G182" i="1" s="1"/>
  <c r="C181" i="1"/>
  <c r="F181" i="1" s="1"/>
  <c r="G181" i="1" s="1"/>
  <c r="C180" i="1"/>
  <c r="F180" i="1" s="1"/>
  <c r="G180" i="1" s="1"/>
  <c r="C179" i="1"/>
  <c r="F179" i="1" s="1"/>
  <c r="G179" i="1" s="1"/>
  <c r="C178" i="1"/>
  <c r="F178" i="1" s="1"/>
  <c r="G178" i="1" s="1"/>
  <c r="C177" i="1"/>
  <c r="F177" i="1" s="1"/>
  <c r="G177" i="1" s="1"/>
  <c r="C176" i="1"/>
  <c r="F176" i="1" s="1"/>
  <c r="G176" i="1" s="1"/>
  <c r="C175" i="1"/>
  <c r="F175" i="1" s="1"/>
  <c r="G175" i="1" s="1"/>
  <c r="C174" i="1"/>
  <c r="F174" i="1" s="1"/>
  <c r="G174" i="1" s="1"/>
  <c r="C173" i="1"/>
  <c r="F173" i="1" s="1"/>
  <c r="G173" i="1" s="1"/>
  <c r="C172" i="1"/>
  <c r="F172" i="1" s="1"/>
  <c r="G172" i="1" s="1"/>
  <c r="C171" i="1"/>
  <c r="F171" i="1" s="1"/>
  <c r="G171" i="1" s="1"/>
  <c r="C170" i="1"/>
  <c r="F170" i="1" s="1"/>
  <c r="G170" i="1" s="1"/>
  <c r="C169" i="1"/>
  <c r="F169" i="1" s="1"/>
  <c r="G169" i="1" s="1"/>
  <c r="C168" i="1"/>
  <c r="F168" i="1" s="1"/>
  <c r="G168" i="1" s="1"/>
  <c r="C167" i="1"/>
  <c r="F167" i="1" s="1"/>
  <c r="G167" i="1" s="1"/>
  <c r="C166" i="1"/>
  <c r="F166" i="1" s="1"/>
  <c r="G166" i="1" s="1"/>
  <c r="C165" i="1"/>
  <c r="F165" i="1" s="1"/>
  <c r="G165" i="1" s="1"/>
  <c r="C164" i="1"/>
  <c r="F164" i="1" s="1"/>
  <c r="G164" i="1" s="1"/>
  <c r="C163" i="1"/>
  <c r="F163" i="1" s="1"/>
  <c r="G163" i="1" s="1"/>
  <c r="C162" i="1"/>
  <c r="F162" i="1" s="1"/>
  <c r="G162" i="1" s="1"/>
  <c r="C161" i="1"/>
  <c r="F161" i="1" s="1"/>
  <c r="G161" i="1" s="1"/>
  <c r="C160" i="1"/>
  <c r="F160" i="1" s="1"/>
  <c r="G160" i="1" s="1"/>
  <c r="C159" i="1"/>
  <c r="F159" i="1" s="1"/>
  <c r="G159" i="1" s="1"/>
  <c r="C158" i="1"/>
  <c r="F158" i="1" s="1"/>
  <c r="G158" i="1" s="1"/>
  <c r="C157" i="1"/>
  <c r="F157" i="1" s="1"/>
  <c r="G157" i="1" s="1"/>
  <c r="C156" i="1"/>
  <c r="F156" i="1" s="1"/>
  <c r="G156" i="1" s="1"/>
  <c r="C155" i="1"/>
  <c r="F155" i="1" s="1"/>
  <c r="G155" i="1" s="1"/>
  <c r="C154" i="1"/>
  <c r="F154" i="1" s="1"/>
  <c r="G154" i="1" s="1"/>
  <c r="C153" i="1"/>
  <c r="F153" i="1" s="1"/>
  <c r="G153" i="1" s="1"/>
  <c r="C152" i="1"/>
  <c r="F152" i="1" s="1"/>
  <c r="G152" i="1" s="1"/>
  <c r="C151" i="1"/>
  <c r="F151" i="1" s="1"/>
  <c r="G151" i="1" s="1"/>
  <c r="C150" i="1"/>
  <c r="F150" i="1" s="1"/>
  <c r="G150" i="1" s="1"/>
  <c r="C149" i="1"/>
  <c r="F149" i="1" s="1"/>
  <c r="G149" i="1" s="1"/>
  <c r="C148" i="1"/>
  <c r="F148" i="1" s="1"/>
  <c r="G148" i="1" s="1"/>
  <c r="C147" i="1"/>
  <c r="F147" i="1" s="1"/>
  <c r="G147" i="1" s="1"/>
  <c r="C146" i="1"/>
  <c r="F146" i="1" s="1"/>
  <c r="G146" i="1" s="1"/>
  <c r="C145" i="1"/>
  <c r="F145" i="1" s="1"/>
  <c r="G145" i="1" s="1"/>
  <c r="C144" i="1"/>
  <c r="F144" i="1" s="1"/>
  <c r="G144" i="1" s="1"/>
  <c r="C143" i="1"/>
  <c r="F143" i="1" s="1"/>
  <c r="G143" i="1" s="1"/>
  <c r="C142" i="1"/>
  <c r="F142" i="1" s="1"/>
  <c r="G142" i="1" s="1"/>
  <c r="C141" i="1"/>
  <c r="F141" i="1" s="1"/>
  <c r="G141" i="1" s="1"/>
  <c r="C140" i="1"/>
  <c r="F140" i="1" s="1"/>
  <c r="G140" i="1" s="1"/>
  <c r="C139" i="1"/>
  <c r="F139" i="1" s="1"/>
  <c r="G139" i="1" s="1"/>
  <c r="C138" i="1"/>
  <c r="F138" i="1" s="1"/>
  <c r="G138" i="1" s="1"/>
  <c r="C137" i="1"/>
  <c r="F137" i="1" s="1"/>
  <c r="G137" i="1" s="1"/>
  <c r="C136" i="1"/>
  <c r="F136" i="1" s="1"/>
  <c r="G136" i="1" s="1"/>
  <c r="C135" i="1"/>
  <c r="F135" i="1" s="1"/>
  <c r="G135" i="1" s="1"/>
  <c r="C134" i="1"/>
  <c r="F134" i="1" s="1"/>
  <c r="G134" i="1" s="1"/>
  <c r="C133" i="1"/>
  <c r="F133" i="1" s="1"/>
  <c r="G133" i="1" s="1"/>
  <c r="C132" i="1"/>
  <c r="F132" i="1" s="1"/>
  <c r="G132" i="1" s="1"/>
  <c r="C131" i="1"/>
  <c r="F131" i="1" s="1"/>
  <c r="G131" i="1" s="1"/>
  <c r="C130" i="1"/>
  <c r="F130" i="1" s="1"/>
  <c r="G130" i="1" s="1"/>
  <c r="C129" i="1"/>
  <c r="F129" i="1" s="1"/>
  <c r="G129" i="1" s="1"/>
  <c r="C128" i="1"/>
  <c r="F128" i="1" s="1"/>
  <c r="G128" i="1" s="1"/>
  <c r="C127" i="1"/>
  <c r="F127" i="1" s="1"/>
  <c r="G127" i="1" s="1"/>
  <c r="C126" i="1"/>
  <c r="F126" i="1" s="1"/>
  <c r="G126" i="1" s="1"/>
  <c r="C125" i="1"/>
  <c r="F125" i="1" s="1"/>
  <c r="G125" i="1" s="1"/>
  <c r="C124" i="1"/>
  <c r="F124" i="1" s="1"/>
  <c r="G124" i="1" s="1"/>
  <c r="C123" i="1"/>
  <c r="F123" i="1" s="1"/>
  <c r="G123" i="1" s="1"/>
  <c r="C122" i="1"/>
  <c r="F122" i="1" s="1"/>
  <c r="G122" i="1" s="1"/>
  <c r="C121" i="1"/>
  <c r="F121" i="1" s="1"/>
  <c r="G121" i="1" s="1"/>
  <c r="C120" i="1"/>
  <c r="F120" i="1" s="1"/>
  <c r="G120" i="1" s="1"/>
  <c r="C119" i="1"/>
  <c r="F119" i="1" s="1"/>
  <c r="G119" i="1" s="1"/>
  <c r="C118" i="1"/>
  <c r="F118" i="1" s="1"/>
  <c r="G118" i="1" s="1"/>
  <c r="C117" i="1"/>
  <c r="F117" i="1" s="1"/>
  <c r="G117" i="1" s="1"/>
  <c r="C116" i="1"/>
  <c r="F116" i="1" s="1"/>
  <c r="G116" i="1" s="1"/>
  <c r="C115" i="1"/>
  <c r="F115" i="1" s="1"/>
  <c r="G115" i="1" s="1"/>
  <c r="C114" i="1"/>
  <c r="F114" i="1" s="1"/>
  <c r="G114" i="1" s="1"/>
  <c r="C113" i="1"/>
  <c r="F113" i="1" s="1"/>
  <c r="G113" i="1" s="1"/>
  <c r="C112" i="1"/>
  <c r="F112" i="1" s="1"/>
  <c r="G112" i="1" s="1"/>
  <c r="C111" i="1"/>
  <c r="F111" i="1" s="1"/>
  <c r="G111" i="1" s="1"/>
  <c r="C110" i="1"/>
  <c r="F110" i="1" s="1"/>
  <c r="G110" i="1" s="1"/>
  <c r="C109" i="1"/>
  <c r="F109" i="1" s="1"/>
  <c r="G109" i="1" s="1"/>
  <c r="C108" i="1"/>
  <c r="F108" i="1" s="1"/>
  <c r="G108" i="1" s="1"/>
  <c r="C107" i="1"/>
  <c r="F107" i="1" s="1"/>
  <c r="G107" i="1" s="1"/>
  <c r="C106" i="1"/>
  <c r="F106" i="1" s="1"/>
  <c r="G106" i="1" s="1"/>
  <c r="C105" i="1"/>
  <c r="F105" i="1" s="1"/>
  <c r="G105" i="1" s="1"/>
  <c r="C104" i="1"/>
  <c r="F104" i="1" s="1"/>
  <c r="G104" i="1" s="1"/>
  <c r="C103" i="1"/>
  <c r="F103" i="1" s="1"/>
  <c r="G103" i="1" s="1"/>
  <c r="C102" i="1"/>
  <c r="F102" i="1" s="1"/>
  <c r="G102" i="1" s="1"/>
  <c r="C101" i="1"/>
  <c r="F101" i="1" s="1"/>
  <c r="G101" i="1" s="1"/>
  <c r="C100" i="1"/>
  <c r="F100" i="1" s="1"/>
  <c r="G100" i="1" s="1"/>
  <c r="C99" i="1"/>
  <c r="F99" i="1" s="1"/>
  <c r="G99" i="1" s="1"/>
  <c r="C97" i="1"/>
  <c r="F97" i="1" s="1"/>
  <c r="G97" i="1" s="1"/>
  <c r="C96" i="1"/>
  <c r="F96" i="1" s="1"/>
  <c r="G96" i="1" s="1"/>
  <c r="C95" i="1"/>
  <c r="F95" i="1" s="1"/>
  <c r="G95" i="1" s="1"/>
  <c r="C94" i="1"/>
  <c r="F94" i="1" s="1"/>
  <c r="G94" i="1" s="1"/>
  <c r="C93" i="1"/>
  <c r="F93" i="1" s="1"/>
  <c r="G93" i="1" s="1"/>
  <c r="C92" i="1"/>
  <c r="F92" i="1" s="1"/>
  <c r="G92" i="1" s="1"/>
  <c r="C91" i="1"/>
  <c r="F91" i="1" s="1"/>
  <c r="G91" i="1" s="1"/>
  <c r="C90" i="1"/>
  <c r="F90" i="1" s="1"/>
  <c r="G90" i="1" s="1"/>
  <c r="C89" i="1"/>
  <c r="F89" i="1" s="1"/>
  <c r="G89" i="1" s="1"/>
  <c r="C88" i="1"/>
  <c r="F88" i="1" s="1"/>
  <c r="G88" i="1" s="1"/>
  <c r="C87" i="1"/>
  <c r="F87" i="1" s="1"/>
  <c r="G87" i="1" s="1"/>
  <c r="C86" i="1"/>
  <c r="F86" i="1" s="1"/>
  <c r="G86" i="1" s="1"/>
  <c r="C85" i="1"/>
  <c r="F85" i="1" s="1"/>
  <c r="G85" i="1" s="1"/>
  <c r="C84" i="1"/>
  <c r="F84" i="1" s="1"/>
  <c r="G84" i="1" s="1"/>
  <c r="C83" i="1"/>
  <c r="F83" i="1" s="1"/>
  <c r="G83" i="1" s="1"/>
  <c r="C82" i="1"/>
  <c r="F82" i="1" s="1"/>
  <c r="G82" i="1" s="1"/>
  <c r="C81" i="1"/>
  <c r="F81" i="1" s="1"/>
  <c r="G81" i="1" s="1"/>
  <c r="C80" i="1"/>
  <c r="F80" i="1" s="1"/>
  <c r="G80" i="1" s="1"/>
  <c r="C79" i="1"/>
  <c r="F79" i="1" s="1"/>
  <c r="G79" i="1" s="1"/>
  <c r="C78" i="1"/>
  <c r="F78" i="1" s="1"/>
  <c r="G78" i="1" s="1"/>
  <c r="C77" i="1"/>
  <c r="F77" i="1" s="1"/>
  <c r="G77" i="1" s="1"/>
  <c r="C76" i="1"/>
  <c r="F76" i="1" s="1"/>
  <c r="G76" i="1" s="1"/>
  <c r="C75" i="1"/>
  <c r="F75" i="1" s="1"/>
  <c r="G75" i="1" s="1"/>
  <c r="C74" i="1"/>
  <c r="F74" i="1" s="1"/>
  <c r="G74" i="1" s="1"/>
  <c r="C73" i="1"/>
  <c r="F73" i="1" s="1"/>
  <c r="G73" i="1" s="1"/>
  <c r="C72" i="1"/>
  <c r="F72" i="1" s="1"/>
  <c r="G72" i="1" s="1"/>
  <c r="C71" i="1"/>
  <c r="F71" i="1" s="1"/>
  <c r="G71" i="1" s="1"/>
  <c r="C70" i="1"/>
  <c r="F70" i="1" s="1"/>
  <c r="G70" i="1" s="1"/>
  <c r="C69" i="1"/>
  <c r="F69" i="1" s="1"/>
  <c r="G69" i="1" s="1"/>
  <c r="C68" i="1"/>
  <c r="F68" i="1" s="1"/>
  <c r="G68" i="1" s="1"/>
  <c r="C67" i="1"/>
  <c r="F67" i="1" s="1"/>
  <c r="G67" i="1" s="1"/>
  <c r="C66" i="1"/>
  <c r="F66" i="1" s="1"/>
  <c r="G66" i="1" s="1"/>
  <c r="C65" i="1"/>
  <c r="F65" i="1" s="1"/>
  <c r="G65" i="1" s="1"/>
  <c r="C64" i="1"/>
  <c r="F64" i="1" s="1"/>
  <c r="G64" i="1" s="1"/>
  <c r="C63" i="1"/>
  <c r="F63" i="1" s="1"/>
  <c r="G63" i="1" s="1"/>
  <c r="C62" i="1"/>
  <c r="F62" i="1" s="1"/>
  <c r="G62" i="1" s="1"/>
  <c r="C61" i="1"/>
  <c r="F61" i="1" s="1"/>
  <c r="G61" i="1" s="1"/>
  <c r="C60" i="1"/>
  <c r="F60" i="1" s="1"/>
  <c r="G60" i="1" s="1"/>
  <c r="C59" i="1"/>
  <c r="F59" i="1" s="1"/>
  <c r="G59" i="1" s="1"/>
  <c r="C58" i="1"/>
  <c r="F58" i="1" s="1"/>
  <c r="G58" i="1" s="1"/>
  <c r="C57" i="1"/>
  <c r="F57" i="1" s="1"/>
  <c r="G57" i="1" s="1"/>
  <c r="C56" i="1"/>
  <c r="F56" i="1" s="1"/>
  <c r="G56" i="1" s="1"/>
  <c r="C55" i="1"/>
  <c r="F55" i="1" s="1"/>
  <c r="G55" i="1" s="1"/>
  <c r="C54" i="1"/>
  <c r="F54" i="1" s="1"/>
  <c r="G54" i="1" s="1"/>
  <c r="C53" i="1"/>
  <c r="F53" i="1" s="1"/>
  <c r="G53" i="1" s="1"/>
  <c r="C52" i="1"/>
  <c r="F52" i="1" s="1"/>
  <c r="G52" i="1" s="1"/>
  <c r="C51" i="1"/>
  <c r="F51" i="1" s="1"/>
  <c r="G51" i="1" s="1"/>
  <c r="C50" i="1"/>
  <c r="F50" i="1" s="1"/>
  <c r="G50" i="1" s="1"/>
  <c r="C49" i="1"/>
  <c r="F49" i="1" s="1"/>
  <c r="G49" i="1" s="1"/>
  <c r="C48" i="1"/>
  <c r="F48" i="1" s="1"/>
  <c r="G48" i="1" s="1"/>
  <c r="C47" i="1"/>
  <c r="F47" i="1" s="1"/>
  <c r="G47" i="1" s="1"/>
  <c r="C46" i="1"/>
  <c r="F46" i="1" s="1"/>
  <c r="G46" i="1" s="1"/>
  <c r="C45" i="1"/>
  <c r="F45" i="1" s="1"/>
  <c r="G45" i="1" s="1"/>
  <c r="C44" i="1"/>
  <c r="F44" i="1" s="1"/>
  <c r="G44" i="1" s="1"/>
  <c r="C43" i="1"/>
  <c r="F43" i="1" s="1"/>
  <c r="G43" i="1" s="1"/>
  <c r="C42" i="1"/>
  <c r="F42" i="1" s="1"/>
  <c r="G42" i="1" s="1"/>
  <c r="C98" i="1"/>
  <c r="F98" i="1" s="1"/>
  <c r="G98" i="1" s="1"/>
  <c r="C41" i="1"/>
  <c r="F41" i="1" s="1"/>
  <c r="G41" i="1" s="1"/>
  <c r="C37" i="1"/>
  <c r="F37" i="1" s="1"/>
  <c r="G37" i="1" s="1"/>
  <c r="C33" i="1"/>
  <c r="F33" i="1" s="1"/>
  <c r="G33" i="1" s="1"/>
  <c r="C29" i="1"/>
  <c r="F29" i="1" s="1"/>
  <c r="G29" i="1" s="1"/>
  <c r="C25" i="1"/>
  <c r="F25" i="1" s="1"/>
  <c r="G25" i="1" s="1"/>
  <c r="C21" i="1"/>
  <c r="F21" i="1" s="1"/>
  <c r="G21" i="1" s="1"/>
  <c r="C40" i="1"/>
  <c r="F40" i="1" s="1"/>
  <c r="G40" i="1" s="1"/>
  <c r="C36" i="1"/>
  <c r="F36" i="1" s="1"/>
  <c r="G36" i="1" s="1"/>
  <c r="C32" i="1"/>
  <c r="F32" i="1" s="1"/>
  <c r="G32" i="1" s="1"/>
  <c r="C28" i="1"/>
  <c r="F28" i="1" s="1"/>
  <c r="G28" i="1" s="1"/>
  <c r="C24" i="1"/>
  <c r="F24" i="1" s="1"/>
  <c r="G24" i="1" s="1"/>
  <c r="C20" i="1"/>
  <c r="F20" i="1" s="1"/>
  <c r="G20" i="1" s="1"/>
  <c r="C39" i="1"/>
  <c r="F39" i="1" s="1"/>
  <c r="G39" i="1" s="1"/>
  <c r="C35" i="1"/>
  <c r="F35" i="1" s="1"/>
  <c r="G35" i="1" s="1"/>
  <c r="C31" i="1"/>
  <c r="F31" i="1" s="1"/>
  <c r="G31" i="1" s="1"/>
  <c r="C27" i="1"/>
  <c r="F27" i="1" s="1"/>
  <c r="G27" i="1" s="1"/>
  <c r="C23" i="1"/>
  <c r="F23" i="1" s="1"/>
  <c r="G23" i="1" s="1"/>
  <c r="C19" i="1"/>
  <c r="C38" i="1"/>
  <c r="F38" i="1" s="1"/>
  <c r="G38" i="1" s="1"/>
  <c r="C34" i="1"/>
  <c r="F34" i="1" s="1"/>
  <c r="G34" i="1" s="1"/>
  <c r="C30" i="1"/>
  <c r="F30" i="1" s="1"/>
  <c r="G30" i="1" s="1"/>
  <c r="C26" i="1"/>
  <c r="F26" i="1" s="1"/>
  <c r="G26" i="1" s="1"/>
  <c r="C22" i="1"/>
  <c r="F22" i="1" s="1"/>
  <c r="G22" i="1" s="1"/>
  <c r="F19" i="1" l="1"/>
  <c r="C15" i="1"/>
  <c r="F15" i="1" l="1"/>
  <c r="G15" i="1" s="1"/>
  <c r="G19" i="1"/>
  <c r="H313" i="1" l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58" i="1"/>
  <c r="H254" i="1"/>
  <c r="H250" i="1"/>
  <c r="H246" i="1"/>
  <c r="H242" i="1"/>
  <c r="H238" i="1"/>
  <c r="H234" i="1"/>
  <c r="H230" i="1"/>
  <c r="H226" i="1"/>
  <c r="H222" i="1"/>
  <c r="H218" i="1"/>
  <c r="H214" i="1"/>
  <c r="H210" i="1"/>
  <c r="H206" i="1"/>
  <c r="H259" i="1"/>
  <c r="H255" i="1"/>
  <c r="H251" i="1"/>
  <c r="H247" i="1"/>
  <c r="H243" i="1"/>
  <c r="H239" i="1"/>
  <c r="H235" i="1"/>
  <c r="H231" i="1"/>
  <c r="H227" i="1"/>
  <c r="H223" i="1"/>
  <c r="H219" i="1"/>
  <c r="H215" i="1"/>
  <c r="H211" i="1"/>
  <c r="H207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260" i="1"/>
  <c r="H256" i="1"/>
  <c r="H252" i="1"/>
  <c r="H248" i="1"/>
  <c r="H244" i="1"/>
  <c r="H240" i="1"/>
  <c r="H236" i="1"/>
  <c r="H232" i="1"/>
  <c r="H228" i="1"/>
  <c r="H224" i="1"/>
  <c r="H220" i="1"/>
  <c r="H216" i="1"/>
  <c r="H212" i="1"/>
  <c r="H208" i="1"/>
  <c r="H261" i="1"/>
  <c r="H257" i="1"/>
  <c r="H253" i="1"/>
  <c r="H249" i="1"/>
  <c r="H245" i="1"/>
  <c r="H241" i="1"/>
  <c r="H237" i="1"/>
  <c r="H233" i="1"/>
  <c r="H229" i="1"/>
  <c r="H225" i="1"/>
  <c r="H221" i="1"/>
  <c r="H217" i="1"/>
  <c r="H213" i="1"/>
  <c r="H209" i="1"/>
  <c r="H205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37" i="1"/>
  <c r="H33" i="1"/>
  <c r="H29" i="1"/>
  <c r="H25" i="1"/>
  <c r="H21" i="1"/>
  <c r="H40" i="1"/>
  <c r="H36" i="1"/>
  <c r="H32" i="1"/>
  <c r="H28" i="1"/>
  <c r="H24" i="1"/>
  <c r="H20" i="1"/>
  <c r="H39" i="1"/>
  <c r="H35" i="1"/>
  <c r="H31" i="1"/>
  <c r="H27" i="1"/>
  <c r="H23" i="1"/>
  <c r="H19" i="1"/>
  <c r="H38" i="1"/>
  <c r="H34" i="1"/>
  <c r="H30" i="1"/>
  <c r="H26" i="1"/>
  <c r="H22" i="1"/>
  <c r="K81" i="1" l="1"/>
  <c r="L81" i="1" s="1"/>
  <c r="J81" i="1"/>
  <c r="I81" i="1"/>
  <c r="J34" i="1"/>
  <c r="I34" i="1"/>
  <c r="K34" i="1"/>
  <c r="L34" i="1" s="1"/>
  <c r="J27" i="1"/>
  <c r="I27" i="1"/>
  <c r="K27" i="1"/>
  <c r="L27" i="1" s="1"/>
  <c r="J20" i="1"/>
  <c r="I20" i="1"/>
  <c r="K20" i="1"/>
  <c r="L20" i="1" s="1"/>
  <c r="J36" i="1"/>
  <c r="I36" i="1"/>
  <c r="K36" i="1"/>
  <c r="L36" i="1" s="1"/>
  <c r="J29" i="1"/>
  <c r="I29" i="1"/>
  <c r="K29" i="1"/>
  <c r="L29" i="1" s="1"/>
  <c r="K42" i="1"/>
  <c r="L42" i="1" s="1"/>
  <c r="J42" i="1"/>
  <c r="I42" i="1"/>
  <c r="J46" i="1"/>
  <c r="K46" i="1" s="1"/>
  <c r="L46" i="1" s="1"/>
  <c r="I46" i="1"/>
  <c r="K50" i="1"/>
  <c r="L50" i="1" s="1"/>
  <c r="J50" i="1"/>
  <c r="I50" i="1"/>
  <c r="K54" i="1"/>
  <c r="L54" i="1" s="1"/>
  <c r="J54" i="1"/>
  <c r="I54" i="1"/>
  <c r="K58" i="1"/>
  <c r="L58" i="1" s="1"/>
  <c r="J58" i="1"/>
  <c r="I58" i="1"/>
  <c r="K62" i="1"/>
  <c r="L62" i="1" s="1"/>
  <c r="J62" i="1"/>
  <c r="I62" i="1"/>
  <c r="K66" i="1"/>
  <c r="L66" i="1" s="1"/>
  <c r="J66" i="1"/>
  <c r="I66" i="1"/>
  <c r="K70" i="1"/>
  <c r="L70" i="1" s="1"/>
  <c r="J70" i="1"/>
  <c r="I70" i="1"/>
  <c r="K74" i="1"/>
  <c r="L74" i="1" s="1"/>
  <c r="J74" i="1"/>
  <c r="I74" i="1"/>
  <c r="K78" i="1"/>
  <c r="L78" i="1" s="1"/>
  <c r="J78" i="1"/>
  <c r="I78" i="1"/>
  <c r="K82" i="1"/>
  <c r="L82" i="1" s="1"/>
  <c r="J82" i="1"/>
  <c r="I82" i="1"/>
  <c r="K86" i="1"/>
  <c r="L86" i="1" s="1"/>
  <c r="J86" i="1"/>
  <c r="I86" i="1"/>
  <c r="K90" i="1"/>
  <c r="L90" i="1" s="1"/>
  <c r="J90" i="1"/>
  <c r="I90" i="1"/>
  <c r="K94" i="1"/>
  <c r="L94" i="1" s="1"/>
  <c r="J94" i="1"/>
  <c r="I94" i="1"/>
  <c r="K98" i="1"/>
  <c r="L98" i="1" s="1"/>
  <c r="J98" i="1"/>
  <c r="I98" i="1"/>
  <c r="J102" i="1"/>
  <c r="K102" i="1" s="1"/>
  <c r="L102" i="1" s="1"/>
  <c r="I102" i="1"/>
  <c r="I106" i="1"/>
  <c r="J106" i="1" s="1"/>
  <c r="K106" i="1" s="1"/>
  <c r="L106" i="1" s="1"/>
  <c r="K110" i="1"/>
  <c r="L110" i="1" s="1"/>
  <c r="J110" i="1"/>
  <c r="I110" i="1"/>
  <c r="K114" i="1"/>
  <c r="L114" i="1" s="1"/>
  <c r="J114" i="1"/>
  <c r="I114" i="1"/>
  <c r="K118" i="1"/>
  <c r="L118" i="1" s="1"/>
  <c r="J118" i="1"/>
  <c r="I118" i="1"/>
  <c r="K122" i="1"/>
  <c r="L122" i="1" s="1"/>
  <c r="J122" i="1"/>
  <c r="I122" i="1"/>
  <c r="K126" i="1"/>
  <c r="L126" i="1" s="1"/>
  <c r="J126" i="1"/>
  <c r="I126" i="1"/>
  <c r="K130" i="1"/>
  <c r="L130" i="1" s="1"/>
  <c r="J130" i="1"/>
  <c r="I130" i="1"/>
  <c r="K134" i="1"/>
  <c r="L134" i="1" s="1"/>
  <c r="J134" i="1"/>
  <c r="I134" i="1"/>
  <c r="K138" i="1"/>
  <c r="L138" i="1" s="1"/>
  <c r="J138" i="1"/>
  <c r="I138" i="1"/>
  <c r="K142" i="1"/>
  <c r="L142" i="1" s="1"/>
  <c r="J142" i="1"/>
  <c r="I142" i="1"/>
  <c r="K146" i="1"/>
  <c r="L146" i="1" s="1"/>
  <c r="J146" i="1"/>
  <c r="I146" i="1"/>
  <c r="K150" i="1"/>
  <c r="L150" i="1" s="1"/>
  <c r="J150" i="1"/>
  <c r="I150" i="1"/>
  <c r="I154" i="1"/>
  <c r="J154" i="1" s="1"/>
  <c r="K154" i="1" s="1"/>
  <c r="L154" i="1" s="1"/>
  <c r="K158" i="1"/>
  <c r="L158" i="1" s="1"/>
  <c r="J158" i="1"/>
  <c r="I158" i="1"/>
  <c r="K162" i="1"/>
  <c r="L162" i="1" s="1"/>
  <c r="J162" i="1"/>
  <c r="I162" i="1"/>
  <c r="K166" i="1"/>
  <c r="L166" i="1" s="1"/>
  <c r="J166" i="1"/>
  <c r="I166" i="1"/>
  <c r="K170" i="1"/>
  <c r="L170" i="1" s="1"/>
  <c r="J170" i="1"/>
  <c r="I170" i="1"/>
  <c r="K174" i="1"/>
  <c r="L174" i="1" s="1"/>
  <c r="J174" i="1"/>
  <c r="I174" i="1"/>
  <c r="I178" i="1"/>
  <c r="J178" i="1" s="1"/>
  <c r="K178" i="1" s="1"/>
  <c r="L178" i="1" s="1"/>
  <c r="K182" i="1"/>
  <c r="L182" i="1" s="1"/>
  <c r="J182" i="1"/>
  <c r="I182" i="1"/>
  <c r="K213" i="1"/>
  <c r="L213" i="1" s="1"/>
  <c r="J213" i="1"/>
  <c r="I213" i="1"/>
  <c r="K229" i="1"/>
  <c r="L229" i="1" s="1"/>
  <c r="J229" i="1"/>
  <c r="I229" i="1"/>
  <c r="K245" i="1"/>
  <c r="L245" i="1" s="1"/>
  <c r="J245" i="1"/>
  <c r="I245" i="1"/>
  <c r="K261" i="1"/>
  <c r="L261" i="1" s="1"/>
  <c r="J261" i="1"/>
  <c r="I261" i="1"/>
  <c r="K220" i="1"/>
  <c r="L220" i="1" s="1"/>
  <c r="J220" i="1"/>
  <c r="I220" i="1"/>
  <c r="K236" i="1"/>
  <c r="L236" i="1" s="1"/>
  <c r="J236" i="1"/>
  <c r="I236" i="1"/>
  <c r="K252" i="1"/>
  <c r="L252" i="1" s="1"/>
  <c r="J252" i="1"/>
  <c r="I252" i="1"/>
  <c r="I185" i="1"/>
  <c r="K185" i="1"/>
  <c r="L185" i="1" s="1"/>
  <c r="J185" i="1"/>
  <c r="I189" i="1"/>
  <c r="K189" i="1"/>
  <c r="L189" i="1" s="1"/>
  <c r="J189" i="1"/>
  <c r="I193" i="1"/>
  <c r="K193" i="1"/>
  <c r="L193" i="1" s="1"/>
  <c r="J193" i="1"/>
  <c r="I197" i="1"/>
  <c r="K197" i="1"/>
  <c r="L197" i="1" s="1"/>
  <c r="J197" i="1"/>
  <c r="I201" i="1"/>
  <c r="K201" i="1"/>
  <c r="L201" i="1" s="1"/>
  <c r="J201" i="1"/>
  <c r="K207" i="1"/>
  <c r="L207" i="1" s="1"/>
  <c r="J207" i="1"/>
  <c r="I207" i="1"/>
  <c r="J223" i="1"/>
  <c r="K223" i="1" s="1"/>
  <c r="L223" i="1" s="1"/>
  <c r="I223" i="1"/>
  <c r="K239" i="1"/>
  <c r="L239" i="1" s="1"/>
  <c r="J239" i="1"/>
  <c r="I239" i="1"/>
  <c r="J255" i="1"/>
  <c r="K255" i="1" s="1"/>
  <c r="L255" i="1" s="1"/>
  <c r="I255" i="1"/>
  <c r="K214" i="1"/>
  <c r="L214" i="1" s="1"/>
  <c r="J214" i="1"/>
  <c r="I214" i="1"/>
  <c r="K230" i="1"/>
  <c r="L230" i="1" s="1"/>
  <c r="J230" i="1"/>
  <c r="I230" i="1"/>
  <c r="K246" i="1"/>
  <c r="L246" i="1" s="1"/>
  <c r="J246" i="1"/>
  <c r="I246" i="1"/>
  <c r="I262" i="1"/>
  <c r="K262" i="1"/>
  <c r="L262" i="1" s="1"/>
  <c r="J262" i="1"/>
  <c r="I266" i="1"/>
  <c r="K266" i="1"/>
  <c r="L266" i="1" s="1"/>
  <c r="J266" i="1"/>
  <c r="I270" i="1"/>
  <c r="K270" i="1"/>
  <c r="L270" i="1" s="1"/>
  <c r="J270" i="1"/>
  <c r="I274" i="1"/>
  <c r="K274" i="1"/>
  <c r="L274" i="1" s="1"/>
  <c r="J274" i="1"/>
  <c r="I278" i="1"/>
  <c r="K278" i="1"/>
  <c r="L278" i="1" s="1"/>
  <c r="J278" i="1"/>
  <c r="I282" i="1"/>
  <c r="K282" i="1"/>
  <c r="L282" i="1" s="1"/>
  <c r="J282" i="1"/>
  <c r="K286" i="1"/>
  <c r="L286" i="1" s="1"/>
  <c r="J286" i="1"/>
  <c r="I286" i="1"/>
  <c r="K290" i="1"/>
  <c r="L290" i="1" s="1"/>
  <c r="J290" i="1"/>
  <c r="I290" i="1"/>
  <c r="K294" i="1"/>
  <c r="L294" i="1" s="1"/>
  <c r="J294" i="1"/>
  <c r="I294" i="1"/>
  <c r="K298" i="1"/>
  <c r="L298" i="1" s="1"/>
  <c r="J298" i="1"/>
  <c r="I298" i="1"/>
  <c r="J302" i="1"/>
  <c r="K302" i="1" s="1"/>
  <c r="L302" i="1" s="1"/>
  <c r="I302" i="1"/>
  <c r="J306" i="1"/>
  <c r="I306" i="1"/>
  <c r="K306" i="1"/>
  <c r="L306" i="1" s="1"/>
  <c r="J310" i="1"/>
  <c r="I310" i="1"/>
  <c r="K310" i="1"/>
  <c r="L310" i="1" s="1"/>
  <c r="K73" i="1"/>
  <c r="L73" i="1" s="1"/>
  <c r="J73" i="1"/>
  <c r="I73" i="1"/>
  <c r="J22" i="1"/>
  <c r="I22" i="1"/>
  <c r="K22" i="1"/>
  <c r="L22" i="1" s="1"/>
  <c r="J38" i="1"/>
  <c r="I38" i="1"/>
  <c r="K38" i="1"/>
  <c r="L38" i="1" s="1"/>
  <c r="J31" i="1"/>
  <c r="I31" i="1"/>
  <c r="K31" i="1"/>
  <c r="L31" i="1" s="1"/>
  <c r="J24" i="1"/>
  <c r="I24" i="1"/>
  <c r="K24" i="1"/>
  <c r="L24" i="1" s="1"/>
  <c r="I40" i="1"/>
  <c r="J40" i="1" s="1"/>
  <c r="K40" i="1" s="1"/>
  <c r="L40" i="1" s="1"/>
  <c r="J33" i="1"/>
  <c r="I33" i="1"/>
  <c r="K33" i="1"/>
  <c r="L33" i="1" s="1"/>
  <c r="K43" i="1"/>
  <c r="L43" i="1" s="1"/>
  <c r="J43" i="1"/>
  <c r="I43" i="1"/>
  <c r="K47" i="1"/>
  <c r="L47" i="1" s="1"/>
  <c r="J47" i="1"/>
  <c r="I47" i="1"/>
  <c r="K51" i="1"/>
  <c r="L51" i="1" s="1"/>
  <c r="J51" i="1"/>
  <c r="I51" i="1"/>
  <c r="K55" i="1"/>
  <c r="L55" i="1" s="1"/>
  <c r="J55" i="1"/>
  <c r="I55" i="1"/>
  <c r="K59" i="1"/>
  <c r="L59" i="1" s="1"/>
  <c r="J59" i="1"/>
  <c r="I59" i="1"/>
  <c r="K63" i="1"/>
  <c r="L63" i="1" s="1"/>
  <c r="J63" i="1"/>
  <c r="I63" i="1"/>
  <c r="K67" i="1"/>
  <c r="L67" i="1" s="1"/>
  <c r="J67" i="1"/>
  <c r="I67" i="1"/>
  <c r="K71" i="1"/>
  <c r="L71" i="1" s="1"/>
  <c r="J71" i="1"/>
  <c r="I71" i="1"/>
  <c r="K75" i="1"/>
  <c r="L75" i="1" s="1"/>
  <c r="J75" i="1"/>
  <c r="I75" i="1"/>
  <c r="I79" i="1"/>
  <c r="J79" i="1" s="1"/>
  <c r="K79" i="1" s="1"/>
  <c r="L79" i="1" s="1"/>
  <c r="K83" i="1"/>
  <c r="L83" i="1" s="1"/>
  <c r="J83" i="1"/>
  <c r="I83" i="1"/>
  <c r="K87" i="1"/>
  <c r="L87" i="1" s="1"/>
  <c r="J87" i="1"/>
  <c r="I87" i="1"/>
  <c r="K91" i="1"/>
  <c r="L91" i="1" s="1"/>
  <c r="J91" i="1"/>
  <c r="I91" i="1"/>
  <c r="K95" i="1"/>
  <c r="L95" i="1" s="1"/>
  <c r="J95" i="1"/>
  <c r="I95" i="1"/>
  <c r="K99" i="1"/>
  <c r="L99" i="1" s="1"/>
  <c r="J99" i="1"/>
  <c r="I99" i="1"/>
  <c r="K103" i="1"/>
  <c r="L103" i="1" s="1"/>
  <c r="J103" i="1"/>
  <c r="I103" i="1"/>
  <c r="K107" i="1"/>
  <c r="L107" i="1" s="1"/>
  <c r="J107" i="1"/>
  <c r="I107" i="1"/>
  <c r="K111" i="1"/>
  <c r="L111" i="1" s="1"/>
  <c r="J111" i="1"/>
  <c r="I111" i="1"/>
  <c r="K115" i="1"/>
  <c r="L115" i="1" s="1"/>
  <c r="J115" i="1"/>
  <c r="I115" i="1"/>
  <c r="K119" i="1"/>
  <c r="L119" i="1" s="1"/>
  <c r="J119" i="1"/>
  <c r="I119" i="1"/>
  <c r="K123" i="1"/>
  <c r="L123" i="1" s="1"/>
  <c r="J123" i="1"/>
  <c r="I123" i="1"/>
  <c r="K127" i="1"/>
  <c r="L127" i="1" s="1"/>
  <c r="J127" i="1"/>
  <c r="I127" i="1"/>
  <c r="K131" i="1"/>
  <c r="L131" i="1" s="1"/>
  <c r="J131" i="1"/>
  <c r="I131" i="1"/>
  <c r="K135" i="1"/>
  <c r="L135" i="1" s="1"/>
  <c r="J135" i="1"/>
  <c r="I135" i="1"/>
  <c r="K139" i="1"/>
  <c r="L139" i="1" s="1"/>
  <c r="J139" i="1"/>
  <c r="I139" i="1"/>
  <c r="K143" i="1"/>
  <c r="L143" i="1" s="1"/>
  <c r="J143" i="1"/>
  <c r="I143" i="1"/>
  <c r="K147" i="1"/>
  <c r="L147" i="1" s="1"/>
  <c r="J147" i="1"/>
  <c r="I147" i="1"/>
  <c r="K151" i="1"/>
  <c r="L151" i="1" s="1"/>
  <c r="J151" i="1"/>
  <c r="I151" i="1"/>
  <c r="K155" i="1"/>
  <c r="L155" i="1" s="1"/>
  <c r="J155" i="1"/>
  <c r="I155" i="1"/>
  <c r="K159" i="1"/>
  <c r="L159" i="1" s="1"/>
  <c r="J159" i="1"/>
  <c r="I159" i="1"/>
  <c r="J163" i="1"/>
  <c r="K163" i="1" s="1"/>
  <c r="L163" i="1" s="1"/>
  <c r="I163" i="1"/>
  <c r="K167" i="1"/>
  <c r="L167" i="1" s="1"/>
  <c r="J167" i="1"/>
  <c r="I167" i="1"/>
  <c r="K171" i="1"/>
  <c r="L171" i="1" s="1"/>
  <c r="J171" i="1"/>
  <c r="I171" i="1"/>
  <c r="K175" i="1"/>
  <c r="L175" i="1" s="1"/>
  <c r="J175" i="1"/>
  <c r="I175" i="1"/>
  <c r="K179" i="1"/>
  <c r="L179" i="1" s="1"/>
  <c r="J179" i="1"/>
  <c r="I179" i="1"/>
  <c r="K183" i="1"/>
  <c r="L183" i="1" s="1"/>
  <c r="J183" i="1"/>
  <c r="I183" i="1"/>
  <c r="K217" i="1"/>
  <c r="L217" i="1" s="1"/>
  <c r="J217" i="1"/>
  <c r="I217" i="1"/>
  <c r="K233" i="1"/>
  <c r="L233" i="1" s="1"/>
  <c r="J233" i="1"/>
  <c r="I233" i="1"/>
  <c r="K249" i="1"/>
  <c r="L249" i="1" s="1"/>
  <c r="J249" i="1"/>
  <c r="I249" i="1"/>
  <c r="K208" i="1"/>
  <c r="L208" i="1" s="1"/>
  <c r="J208" i="1"/>
  <c r="I208" i="1"/>
  <c r="K224" i="1"/>
  <c r="L224" i="1" s="1"/>
  <c r="J224" i="1"/>
  <c r="I224" i="1"/>
  <c r="K240" i="1"/>
  <c r="L240" i="1" s="1"/>
  <c r="J240" i="1"/>
  <c r="I240" i="1"/>
  <c r="K256" i="1"/>
  <c r="L256" i="1" s="1"/>
  <c r="J256" i="1"/>
  <c r="I256" i="1"/>
  <c r="I186" i="1"/>
  <c r="K186" i="1"/>
  <c r="L186" i="1" s="1"/>
  <c r="J186" i="1"/>
  <c r="I190" i="1"/>
  <c r="K190" i="1"/>
  <c r="L190" i="1" s="1"/>
  <c r="J190" i="1"/>
  <c r="I194" i="1"/>
  <c r="K194" i="1"/>
  <c r="L194" i="1" s="1"/>
  <c r="J194" i="1"/>
  <c r="I198" i="1"/>
  <c r="K198" i="1"/>
  <c r="L198" i="1" s="1"/>
  <c r="J198" i="1"/>
  <c r="I202" i="1"/>
  <c r="K202" i="1"/>
  <c r="L202" i="1" s="1"/>
  <c r="J202" i="1"/>
  <c r="K211" i="1"/>
  <c r="L211" i="1" s="1"/>
  <c r="J211" i="1"/>
  <c r="I211" i="1"/>
  <c r="K227" i="1"/>
  <c r="L227" i="1" s="1"/>
  <c r="J227" i="1"/>
  <c r="I227" i="1"/>
  <c r="K243" i="1"/>
  <c r="L243" i="1" s="1"/>
  <c r="J243" i="1"/>
  <c r="I243" i="1"/>
  <c r="K259" i="1"/>
  <c r="L259" i="1" s="1"/>
  <c r="J259" i="1"/>
  <c r="I259" i="1"/>
  <c r="K218" i="1"/>
  <c r="L218" i="1" s="1"/>
  <c r="J218" i="1"/>
  <c r="I218" i="1"/>
  <c r="K234" i="1"/>
  <c r="L234" i="1" s="1"/>
  <c r="J234" i="1"/>
  <c r="I234" i="1"/>
  <c r="K250" i="1"/>
  <c r="L250" i="1" s="1"/>
  <c r="J250" i="1"/>
  <c r="I250" i="1"/>
  <c r="I263" i="1"/>
  <c r="K263" i="1"/>
  <c r="L263" i="1" s="1"/>
  <c r="J263" i="1"/>
  <c r="I267" i="1"/>
  <c r="K267" i="1"/>
  <c r="L267" i="1" s="1"/>
  <c r="J267" i="1"/>
  <c r="I271" i="1"/>
  <c r="K271" i="1"/>
  <c r="L271" i="1" s="1"/>
  <c r="J271" i="1"/>
  <c r="I275" i="1"/>
  <c r="K275" i="1"/>
  <c r="L275" i="1" s="1"/>
  <c r="J275" i="1"/>
  <c r="I279" i="1"/>
  <c r="K279" i="1"/>
  <c r="L279" i="1" s="1"/>
  <c r="J279" i="1"/>
  <c r="I283" i="1"/>
  <c r="K283" i="1"/>
  <c r="L283" i="1" s="1"/>
  <c r="J283" i="1"/>
  <c r="K287" i="1"/>
  <c r="L287" i="1" s="1"/>
  <c r="J287" i="1"/>
  <c r="I287" i="1"/>
  <c r="K291" i="1"/>
  <c r="L291" i="1" s="1"/>
  <c r="J291" i="1"/>
  <c r="I291" i="1"/>
  <c r="K295" i="1"/>
  <c r="L295" i="1" s="1"/>
  <c r="J295" i="1"/>
  <c r="I295" i="1"/>
  <c r="K299" i="1"/>
  <c r="L299" i="1" s="1"/>
  <c r="J299" i="1"/>
  <c r="I299" i="1"/>
  <c r="K303" i="1"/>
  <c r="L303" i="1" s="1"/>
  <c r="J303" i="1"/>
  <c r="I303" i="1"/>
  <c r="J307" i="1"/>
  <c r="I307" i="1"/>
  <c r="K307" i="1"/>
  <c r="L307" i="1" s="1"/>
  <c r="J311" i="1"/>
  <c r="I311" i="1"/>
  <c r="K311" i="1"/>
  <c r="L311" i="1" s="1"/>
  <c r="J26" i="1"/>
  <c r="I26" i="1"/>
  <c r="K26" i="1"/>
  <c r="L26" i="1" s="1"/>
  <c r="J19" i="1"/>
  <c r="I19" i="1"/>
  <c r="H16" i="1"/>
  <c r="K19" i="1"/>
  <c r="L19" i="1" s="1"/>
  <c r="H17" i="1"/>
  <c r="H15" i="1"/>
  <c r="J35" i="1"/>
  <c r="I35" i="1"/>
  <c r="K35" i="1"/>
  <c r="L35" i="1" s="1"/>
  <c r="I28" i="1"/>
  <c r="J28" i="1" s="1"/>
  <c r="K28" i="1" s="1"/>
  <c r="L28" i="1" s="1"/>
  <c r="J21" i="1"/>
  <c r="I21" i="1"/>
  <c r="K21" i="1"/>
  <c r="L21" i="1" s="1"/>
  <c r="J37" i="1"/>
  <c r="I37" i="1"/>
  <c r="K37" i="1"/>
  <c r="L37" i="1" s="1"/>
  <c r="K44" i="1"/>
  <c r="L44" i="1" s="1"/>
  <c r="J44" i="1"/>
  <c r="I44" i="1"/>
  <c r="K48" i="1"/>
  <c r="L48" i="1" s="1"/>
  <c r="J48" i="1"/>
  <c r="I48" i="1"/>
  <c r="K52" i="1"/>
  <c r="L52" i="1" s="1"/>
  <c r="J52" i="1"/>
  <c r="I52" i="1"/>
  <c r="K56" i="1"/>
  <c r="L56" i="1" s="1"/>
  <c r="J56" i="1"/>
  <c r="I56" i="1"/>
  <c r="K60" i="1"/>
  <c r="L60" i="1" s="1"/>
  <c r="J60" i="1"/>
  <c r="I60" i="1"/>
  <c r="J64" i="1"/>
  <c r="K64" i="1" s="1"/>
  <c r="L64" i="1" s="1"/>
  <c r="I64" i="1"/>
  <c r="K68" i="1"/>
  <c r="L68" i="1" s="1"/>
  <c r="J68" i="1"/>
  <c r="I68" i="1"/>
  <c r="K72" i="1"/>
  <c r="L72" i="1" s="1"/>
  <c r="J72" i="1"/>
  <c r="I72" i="1"/>
  <c r="K76" i="1"/>
  <c r="L76" i="1" s="1"/>
  <c r="J76" i="1"/>
  <c r="I76" i="1"/>
  <c r="J80" i="1"/>
  <c r="K80" i="1" s="1"/>
  <c r="L80" i="1" s="1"/>
  <c r="I80" i="1"/>
  <c r="K84" i="1"/>
  <c r="L84" i="1" s="1"/>
  <c r="J84" i="1"/>
  <c r="I84" i="1"/>
  <c r="K88" i="1"/>
  <c r="L88" i="1" s="1"/>
  <c r="J88" i="1"/>
  <c r="I88" i="1"/>
  <c r="K92" i="1"/>
  <c r="L92" i="1" s="1"/>
  <c r="J92" i="1"/>
  <c r="I92" i="1"/>
  <c r="J96" i="1"/>
  <c r="K96" i="1" s="1"/>
  <c r="L96" i="1" s="1"/>
  <c r="I96" i="1"/>
  <c r="K100" i="1"/>
  <c r="L100" i="1" s="1"/>
  <c r="J100" i="1"/>
  <c r="I100" i="1"/>
  <c r="K104" i="1"/>
  <c r="L104" i="1" s="1"/>
  <c r="J104" i="1"/>
  <c r="I104" i="1"/>
  <c r="K108" i="1"/>
  <c r="L108" i="1" s="1"/>
  <c r="J108" i="1"/>
  <c r="I108" i="1"/>
  <c r="K112" i="1"/>
  <c r="L112" i="1" s="1"/>
  <c r="J112" i="1"/>
  <c r="I112" i="1"/>
  <c r="K116" i="1"/>
  <c r="L116" i="1" s="1"/>
  <c r="J116" i="1"/>
  <c r="I116" i="1"/>
  <c r="K120" i="1"/>
  <c r="L120" i="1" s="1"/>
  <c r="J120" i="1"/>
  <c r="I120" i="1"/>
  <c r="K124" i="1"/>
  <c r="L124" i="1" s="1"/>
  <c r="J124" i="1"/>
  <c r="I124" i="1"/>
  <c r="K128" i="1"/>
  <c r="L128" i="1" s="1"/>
  <c r="J128" i="1"/>
  <c r="I128" i="1"/>
  <c r="K132" i="1"/>
  <c r="L132" i="1" s="1"/>
  <c r="J132" i="1"/>
  <c r="I132" i="1"/>
  <c r="K136" i="1"/>
  <c r="L136" i="1" s="1"/>
  <c r="J136" i="1"/>
  <c r="I136" i="1"/>
  <c r="K140" i="1"/>
  <c r="L140" i="1" s="1"/>
  <c r="J140" i="1"/>
  <c r="I140" i="1"/>
  <c r="K144" i="1"/>
  <c r="L144" i="1" s="1"/>
  <c r="J144" i="1"/>
  <c r="I144" i="1"/>
  <c r="K148" i="1"/>
  <c r="L148" i="1" s="1"/>
  <c r="J148" i="1"/>
  <c r="I148" i="1"/>
  <c r="K152" i="1"/>
  <c r="L152" i="1" s="1"/>
  <c r="J152" i="1"/>
  <c r="I152" i="1"/>
  <c r="K156" i="1"/>
  <c r="L156" i="1" s="1"/>
  <c r="J156" i="1"/>
  <c r="I156" i="1"/>
  <c r="K160" i="1"/>
  <c r="L160" i="1" s="1"/>
  <c r="J160" i="1"/>
  <c r="I160" i="1"/>
  <c r="K164" i="1"/>
  <c r="L164" i="1" s="1"/>
  <c r="J164" i="1"/>
  <c r="I164" i="1"/>
  <c r="K168" i="1"/>
  <c r="L168" i="1" s="1"/>
  <c r="J168" i="1"/>
  <c r="I168" i="1"/>
  <c r="I172" i="1"/>
  <c r="J172" i="1" s="1"/>
  <c r="K172" i="1" s="1"/>
  <c r="L172" i="1" s="1"/>
  <c r="K176" i="1"/>
  <c r="L176" i="1" s="1"/>
  <c r="J176" i="1"/>
  <c r="I176" i="1"/>
  <c r="K180" i="1"/>
  <c r="L180" i="1" s="1"/>
  <c r="J180" i="1"/>
  <c r="I180" i="1"/>
  <c r="J205" i="1"/>
  <c r="K205" i="1" s="1"/>
  <c r="L205" i="1" s="1"/>
  <c r="I205" i="1"/>
  <c r="K221" i="1"/>
  <c r="L221" i="1" s="1"/>
  <c r="J221" i="1"/>
  <c r="I221" i="1"/>
  <c r="K237" i="1"/>
  <c r="L237" i="1" s="1"/>
  <c r="J237" i="1"/>
  <c r="I237" i="1"/>
  <c r="K253" i="1"/>
  <c r="L253" i="1" s="1"/>
  <c r="J253" i="1"/>
  <c r="I253" i="1"/>
  <c r="K212" i="1"/>
  <c r="L212" i="1" s="1"/>
  <c r="J212" i="1"/>
  <c r="I212" i="1"/>
  <c r="I228" i="1"/>
  <c r="J228" i="1" s="1"/>
  <c r="K228" i="1" s="1"/>
  <c r="L228" i="1" s="1"/>
  <c r="K244" i="1"/>
  <c r="L244" i="1" s="1"/>
  <c r="J244" i="1"/>
  <c r="I244" i="1"/>
  <c r="K260" i="1"/>
  <c r="L260" i="1" s="1"/>
  <c r="J260" i="1"/>
  <c r="I260" i="1"/>
  <c r="I187" i="1"/>
  <c r="K187" i="1"/>
  <c r="L187" i="1" s="1"/>
  <c r="J187" i="1"/>
  <c r="I191" i="1"/>
  <c r="K191" i="1"/>
  <c r="L191" i="1" s="1"/>
  <c r="J191" i="1"/>
  <c r="I195" i="1"/>
  <c r="K195" i="1"/>
  <c r="L195" i="1" s="1"/>
  <c r="J195" i="1"/>
  <c r="I199" i="1"/>
  <c r="K199" i="1"/>
  <c r="L199" i="1" s="1"/>
  <c r="J199" i="1"/>
  <c r="I203" i="1"/>
  <c r="K203" i="1"/>
  <c r="L203" i="1" s="1"/>
  <c r="J203" i="1"/>
  <c r="K215" i="1"/>
  <c r="L215" i="1" s="1"/>
  <c r="J215" i="1"/>
  <c r="I215" i="1"/>
  <c r="K231" i="1"/>
  <c r="L231" i="1" s="1"/>
  <c r="J231" i="1"/>
  <c r="I231" i="1"/>
  <c r="K247" i="1"/>
  <c r="L247" i="1" s="1"/>
  <c r="J247" i="1"/>
  <c r="I247" i="1"/>
  <c r="K206" i="1"/>
  <c r="L206" i="1" s="1"/>
  <c r="J206" i="1"/>
  <c r="I206" i="1"/>
  <c r="K222" i="1"/>
  <c r="L222" i="1" s="1"/>
  <c r="J222" i="1"/>
  <c r="I222" i="1"/>
  <c r="J238" i="1"/>
  <c r="K238" i="1" s="1"/>
  <c r="L238" i="1" s="1"/>
  <c r="I238" i="1"/>
  <c r="I254" i="1"/>
  <c r="J254" i="1" s="1"/>
  <c r="K254" i="1" s="1"/>
  <c r="L254" i="1" s="1"/>
  <c r="I264" i="1"/>
  <c r="K264" i="1"/>
  <c r="L264" i="1" s="1"/>
  <c r="J264" i="1"/>
  <c r="I268" i="1"/>
  <c r="K268" i="1"/>
  <c r="L268" i="1" s="1"/>
  <c r="J268" i="1"/>
  <c r="I272" i="1"/>
  <c r="K272" i="1"/>
  <c r="L272" i="1" s="1"/>
  <c r="J272" i="1"/>
  <c r="I276" i="1"/>
  <c r="K276" i="1"/>
  <c r="L276" i="1" s="1"/>
  <c r="J276" i="1"/>
  <c r="I280" i="1"/>
  <c r="K280" i="1"/>
  <c r="L280" i="1" s="1"/>
  <c r="J280" i="1"/>
  <c r="I284" i="1"/>
  <c r="J284" i="1"/>
  <c r="K284" i="1" s="1"/>
  <c r="L284" i="1" s="1"/>
  <c r="K288" i="1"/>
  <c r="L288" i="1" s="1"/>
  <c r="I288" i="1"/>
  <c r="J288" i="1"/>
  <c r="K292" i="1"/>
  <c r="L292" i="1" s="1"/>
  <c r="I292" i="1"/>
  <c r="J292" i="1"/>
  <c r="K296" i="1"/>
  <c r="L296" i="1" s="1"/>
  <c r="I296" i="1"/>
  <c r="J296" i="1"/>
  <c r="K300" i="1"/>
  <c r="L300" i="1" s="1"/>
  <c r="I300" i="1"/>
  <c r="J300" i="1"/>
  <c r="J304" i="1"/>
  <c r="I304" i="1"/>
  <c r="K304" i="1"/>
  <c r="L304" i="1" s="1"/>
  <c r="J308" i="1"/>
  <c r="I308" i="1"/>
  <c r="K308" i="1"/>
  <c r="L308" i="1" s="1"/>
  <c r="J312" i="1"/>
  <c r="I312" i="1"/>
  <c r="K312" i="1"/>
  <c r="L312" i="1" s="1"/>
  <c r="J30" i="1"/>
  <c r="K30" i="1" s="1"/>
  <c r="L30" i="1" s="1"/>
  <c r="I30" i="1"/>
  <c r="J23" i="1"/>
  <c r="I23" i="1"/>
  <c r="K23" i="1"/>
  <c r="L23" i="1" s="1"/>
  <c r="J39" i="1"/>
  <c r="I39" i="1"/>
  <c r="K39" i="1"/>
  <c r="L39" i="1" s="1"/>
  <c r="J32" i="1"/>
  <c r="I32" i="1"/>
  <c r="K32" i="1"/>
  <c r="L32" i="1" s="1"/>
  <c r="J25" i="1"/>
  <c r="I25" i="1"/>
  <c r="K25" i="1"/>
  <c r="L25" i="1" s="1"/>
  <c r="J41" i="1"/>
  <c r="I41" i="1"/>
  <c r="K41" i="1"/>
  <c r="L41" i="1" s="1"/>
  <c r="I45" i="1"/>
  <c r="J45" i="1" s="1"/>
  <c r="K45" i="1" s="1"/>
  <c r="L45" i="1" s="1"/>
  <c r="K49" i="1"/>
  <c r="L49" i="1" s="1"/>
  <c r="J49" i="1"/>
  <c r="I49" i="1"/>
  <c r="I53" i="1"/>
  <c r="J53" i="1" s="1"/>
  <c r="K53" i="1" s="1"/>
  <c r="L53" i="1" s="1"/>
  <c r="K57" i="1"/>
  <c r="L57" i="1" s="1"/>
  <c r="J57" i="1"/>
  <c r="I57" i="1"/>
  <c r="K61" i="1"/>
  <c r="L61" i="1" s="1"/>
  <c r="J61" i="1"/>
  <c r="I61" i="1"/>
  <c r="K65" i="1"/>
  <c r="L65" i="1" s="1"/>
  <c r="J65" i="1"/>
  <c r="I65" i="1"/>
  <c r="K69" i="1"/>
  <c r="L69" i="1" s="1"/>
  <c r="J69" i="1"/>
  <c r="I69" i="1"/>
  <c r="K77" i="1"/>
  <c r="L77" i="1" s="1"/>
  <c r="J77" i="1"/>
  <c r="I77" i="1"/>
  <c r="K85" i="1"/>
  <c r="L85" i="1" s="1"/>
  <c r="J85" i="1"/>
  <c r="I85" i="1"/>
  <c r="K89" i="1"/>
  <c r="L89" i="1" s="1"/>
  <c r="J89" i="1"/>
  <c r="I89" i="1"/>
  <c r="I93" i="1"/>
  <c r="J93" i="1" s="1"/>
  <c r="K93" i="1" s="1"/>
  <c r="L93" i="1" s="1"/>
  <c r="I97" i="1"/>
  <c r="K97" i="1"/>
  <c r="L97" i="1" s="1"/>
  <c r="J97" i="1"/>
  <c r="K101" i="1"/>
  <c r="L101" i="1" s="1"/>
  <c r="J101" i="1"/>
  <c r="I101" i="1"/>
  <c r="K105" i="1"/>
  <c r="L105" i="1" s="1"/>
  <c r="J105" i="1"/>
  <c r="I105" i="1"/>
  <c r="K109" i="1"/>
  <c r="L109" i="1" s="1"/>
  <c r="J109" i="1"/>
  <c r="I109" i="1"/>
  <c r="K113" i="1"/>
  <c r="L113" i="1" s="1"/>
  <c r="J113" i="1"/>
  <c r="I113" i="1"/>
  <c r="K117" i="1"/>
  <c r="L117" i="1" s="1"/>
  <c r="J117" i="1"/>
  <c r="I117" i="1"/>
  <c r="K121" i="1"/>
  <c r="L121" i="1" s="1"/>
  <c r="J121" i="1"/>
  <c r="I121" i="1"/>
  <c r="K125" i="1"/>
  <c r="L125" i="1" s="1"/>
  <c r="J125" i="1"/>
  <c r="I125" i="1"/>
  <c r="K129" i="1"/>
  <c r="L129" i="1" s="1"/>
  <c r="J129" i="1"/>
  <c r="I129" i="1"/>
  <c r="K133" i="1"/>
  <c r="L133" i="1" s="1"/>
  <c r="J133" i="1"/>
  <c r="I133" i="1"/>
  <c r="K137" i="1"/>
  <c r="L137" i="1" s="1"/>
  <c r="J137" i="1"/>
  <c r="I137" i="1"/>
  <c r="K141" i="1"/>
  <c r="L141" i="1" s="1"/>
  <c r="J141" i="1"/>
  <c r="I141" i="1"/>
  <c r="K145" i="1"/>
  <c r="L145" i="1" s="1"/>
  <c r="J145" i="1"/>
  <c r="I145" i="1"/>
  <c r="K149" i="1"/>
  <c r="L149" i="1" s="1"/>
  <c r="J149" i="1"/>
  <c r="I149" i="1"/>
  <c r="K153" i="1"/>
  <c r="L153" i="1" s="1"/>
  <c r="J153" i="1"/>
  <c r="I153" i="1"/>
  <c r="K157" i="1"/>
  <c r="L157" i="1" s="1"/>
  <c r="J157" i="1"/>
  <c r="I157" i="1"/>
  <c r="K161" i="1"/>
  <c r="L161" i="1" s="1"/>
  <c r="J161" i="1"/>
  <c r="I161" i="1"/>
  <c r="K165" i="1"/>
  <c r="L165" i="1" s="1"/>
  <c r="J165" i="1"/>
  <c r="I165" i="1"/>
  <c r="K169" i="1"/>
  <c r="L169" i="1" s="1"/>
  <c r="J169" i="1"/>
  <c r="I169" i="1"/>
  <c r="K173" i="1"/>
  <c r="L173" i="1" s="1"/>
  <c r="J173" i="1"/>
  <c r="I173" i="1"/>
  <c r="K177" i="1"/>
  <c r="L177" i="1" s="1"/>
  <c r="J177" i="1"/>
  <c r="I177" i="1"/>
  <c r="K181" i="1"/>
  <c r="L181" i="1" s="1"/>
  <c r="J181" i="1"/>
  <c r="I181" i="1"/>
  <c r="K209" i="1"/>
  <c r="L209" i="1" s="1"/>
  <c r="J209" i="1"/>
  <c r="I209" i="1"/>
  <c r="I225" i="1"/>
  <c r="J225" i="1" s="1"/>
  <c r="K225" i="1" s="1"/>
  <c r="L225" i="1" s="1"/>
  <c r="K241" i="1"/>
  <c r="L241" i="1" s="1"/>
  <c r="J241" i="1"/>
  <c r="I241" i="1"/>
  <c r="K257" i="1"/>
  <c r="L257" i="1" s="1"/>
  <c r="J257" i="1"/>
  <c r="I257" i="1"/>
  <c r="K216" i="1"/>
  <c r="L216" i="1" s="1"/>
  <c r="J216" i="1"/>
  <c r="I216" i="1"/>
  <c r="K232" i="1"/>
  <c r="L232" i="1" s="1"/>
  <c r="J232" i="1"/>
  <c r="I232" i="1"/>
  <c r="K248" i="1"/>
  <c r="L248" i="1" s="1"/>
  <c r="J248" i="1"/>
  <c r="I248" i="1"/>
  <c r="I184" i="1"/>
  <c r="J184" i="1" s="1"/>
  <c r="K184" i="1" s="1"/>
  <c r="L184" i="1" s="1"/>
  <c r="I188" i="1"/>
  <c r="K188" i="1"/>
  <c r="L188" i="1" s="1"/>
  <c r="J188" i="1"/>
  <c r="I192" i="1"/>
  <c r="K192" i="1"/>
  <c r="L192" i="1" s="1"/>
  <c r="J192" i="1"/>
  <c r="I196" i="1"/>
  <c r="K196" i="1"/>
  <c r="L196" i="1" s="1"/>
  <c r="J196" i="1"/>
  <c r="I200" i="1"/>
  <c r="K200" i="1"/>
  <c r="L200" i="1" s="1"/>
  <c r="J200" i="1"/>
  <c r="I204" i="1"/>
  <c r="K204" i="1"/>
  <c r="L204" i="1" s="1"/>
  <c r="J204" i="1"/>
  <c r="K219" i="1"/>
  <c r="L219" i="1" s="1"/>
  <c r="J219" i="1"/>
  <c r="I219" i="1"/>
  <c r="K235" i="1"/>
  <c r="L235" i="1" s="1"/>
  <c r="J235" i="1"/>
  <c r="I235" i="1"/>
  <c r="K251" i="1"/>
  <c r="L251" i="1" s="1"/>
  <c r="J251" i="1"/>
  <c r="I251" i="1"/>
  <c r="K210" i="1"/>
  <c r="L210" i="1" s="1"/>
  <c r="J210" i="1"/>
  <c r="I210" i="1"/>
  <c r="K226" i="1"/>
  <c r="L226" i="1" s="1"/>
  <c r="J226" i="1"/>
  <c r="I226" i="1"/>
  <c r="K242" i="1"/>
  <c r="L242" i="1" s="1"/>
  <c r="J242" i="1"/>
  <c r="I242" i="1"/>
  <c r="K258" i="1"/>
  <c r="L258" i="1" s="1"/>
  <c r="J258" i="1"/>
  <c r="I258" i="1"/>
  <c r="I265" i="1"/>
  <c r="K265" i="1"/>
  <c r="L265" i="1" s="1"/>
  <c r="J265" i="1"/>
  <c r="I269" i="1"/>
  <c r="K269" i="1"/>
  <c r="L269" i="1" s="1"/>
  <c r="J269" i="1"/>
  <c r="I273" i="1"/>
  <c r="K273" i="1"/>
  <c r="L273" i="1" s="1"/>
  <c r="J273" i="1"/>
  <c r="I277" i="1"/>
  <c r="K277" i="1"/>
  <c r="L277" i="1" s="1"/>
  <c r="J277" i="1"/>
  <c r="I281" i="1"/>
  <c r="K281" i="1"/>
  <c r="L281" i="1" s="1"/>
  <c r="J281" i="1"/>
  <c r="K285" i="1"/>
  <c r="L285" i="1" s="1"/>
  <c r="J285" i="1"/>
  <c r="I285" i="1"/>
  <c r="K289" i="1"/>
  <c r="L289" i="1" s="1"/>
  <c r="J289" i="1"/>
  <c r="I289" i="1"/>
  <c r="I293" i="1"/>
  <c r="J293" i="1" s="1"/>
  <c r="K293" i="1" s="1"/>
  <c r="L293" i="1" s="1"/>
  <c r="K297" i="1"/>
  <c r="L297" i="1" s="1"/>
  <c r="J297" i="1"/>
  <c r="I297" i="1"/>
  <c r="K301" i="1"/>
  <c r="L301" i="1" s="1"/>
  <c r="J301" i="1"/>
  <c r="I301" i="1"/>
  <c r="J305" i="1"/>
  <c r="I305" i="1"/>
  <c r="K305" i="1"/>
  <c r="L305" i="1" s="1"/>
  <c r="J309" i="1"/>
  <c r="I309" i="1"/>
  <c r="K309" i="1"/>
  <c r="L309" i="1" s="1"/>
  <c r="J313" i="1"/>
  <c r="I313" i="1"/>
  <c r="K313" i="1"/>
  <c r="L313" i="1" s="1"/>
  <c r="L17" i="1" l="1"/>
  <c r="K17" i="1" s="1"/>
  <c r="B17" i="1"/>
  <c r="A17" i="1"/>
  <c r="B16" i="1"/>
  <c r="L15" i="1"/>
  <c r="K15" i="1" s="1"/>
  <c r="L16" i="1"/>
  <c r="K16" i="1" s="1"/>
  <c r="A16" i="1"/>
</calcChain>
</file>

<file path=xl/sharedStrings.xml><?xml version="1.0" encoding="utf-8"?>
<sst xmlns="http://schemas.openxmlformats.org/spreadsheetml/2006/main" count="1252" uniqueCount="742">
  <si>
    <t>Ennakollinen laskelma verotuloihin perustuvasta valtionosuuden tasauksesta vuonna 2019</t>
  </si>
  <si>
    <t>Lähde: Kuntaliitto 2.11.2018</t>
  </si>
  <si>
    <t>Laskennalliset verotulot</t>
  </si>
  <si>
    <t xml:space="preserve">Vuoden 2018 kuntajaolla. </t>
  </si>
  <si>
    <t>Verovuoden 2017 ennakollisilla verotiedoilla laskettuna. Lähde: Verohallinto 2.11.2018</t>
  </si>
  <si>
    <r>
      <t xml:space="preserve">Keskimääräinen tuloveroprosentti: </t>
    </r>
    <r>
      <rPr>
        <b/>
        <sz val="10"/>
        <color rgb="FF0000FF"/>
        <rFont val="Arial"/>
        <family val="2"/>
      </rPr>
      <t>19,90 %</t>
    </r>
  </si>
  <si>
    <r>
      <t>100 %</t>
    </r>
    <r>
      <rPr>
        <u/>
        <sz val="10"/>
        <color rgb="FF0000FF"/>
        <rFont val="Arial"/>
        <family val="2"/>
      </rPr>
      <t xml:space="preserve">:n tasausraja: </t>
    </r>
    <r>
      <rPr>
        <b/>
        <u/>
        <sz val="10"/>
        <color rgb="FF0000FF"/>
        <rFont val="Arial"/>
        <family val="2"/>
      </rPr>
      <t xml:space="preserve"> 3 682,30 </t>
    </r>
    <r>
      <rPr>
        <u/>
        <sz val="10"/>
        <color rgb="FF0000FF"/>
        <rFont val="Arial"/>
        <family val="2"/>
      </rPr>
      <t>euroa/asukas. Tasausvähennysprosentti tasausrajan ylimenevältä osalta= 30 + ylimenevän osan luonnollinen logaritmi</t>
    </r>
    <r>
      <rPr>
        <sz val="10"/>
        <color rgb="FF0000FF"/>
        <rFont val="Arial"/>
        <family val="2"/>
      </rPr>
      <t>.</t>
    </r>
  </si>
  <si>
    <t>Maksuunpantua</t>
  </si>
  <si>
    <t>Maksuunpantu</t>
  </si>
  <si>
    <t>kunnallisveroa vastaava</t>
  </si>
  <si>
    <t>Kuntien osuus</t>
  </si>
  <si>
    <t>Ydinvoima;</t>
  </si>
  <si>
    <t>Kunta</t>
  </si>
  <si>
    <t xml:space="preserve"> Asukas-</t>
  </si>
  <si>
    <t>Laskennallinen</t>
  </si>
  <si>
    <t>Maksettava</t>
  </si>
  <si>
    <t>Laskenn.</t>
  </si>
  <si>
    <t xml:space="preserve">  Laskennalliset verotulot</t>
  </si>
  <si>
    <t>Tasaus-</t>
  </si>
  <si>
    <t xml:space="preserve">       Tasaus 2019</t>
  </si>
  <si>
    <t>Tasaus 2018</t>
  </si>
  <si>
    <t>kno</t>
  </si>
  <si>
    <t>Ruotsinkielinen</t>
  </si>
  <si>
    <t>Kieli-</t>
  </si>
  <si>
    <t>Maa-</t>
  </si>
  <si>
    <t>Kunta-</t>
  </si>
  <si>
    <t>kunnallisvero</t>
  </si>
  <si>
    <t>verotettava tulo</t>
  </si>
  <si>
    <t>yhteisöverosta</t>
  </si>
  <si>
    <t>verotusarvo</t>
  </si>
  <si>
    <t xml:space="preserve"> luku</t>
  </si>
  <si>
    <t>yhteisövero</t>
  </si>
  <si>
    <t>kiinteistövero</t>
  </si>
  <si>
    <t xml:space="preserve">         yhteensä 2017</t>
  </si>
  <si>
    <t>raja -</t>
  </si>
  <si>
    <t>rajan</t>
  </si>
  <si>
    <t>vähennys</t>
  </si>
  <si>
    <t>nimi</t>
  </si>
  <si>
    <t>suhde</t>
  </si>
  <si>
    <t>kunta-</t>
  </si>
  <si>
    <t>liitos</t>
  </si>
  <si>
    <t>vuonna 2017</t>
  </si>
  <si>
    <t>31.12.</t>
  </si>
  <si>
    <t>(ydinvoimalait.)</t>
  </si>
  <si>
    <t>euroa/</t>
  </si>
  <si>
    <t>laskenn.</t>
  </si>
  <si>
    <t>ylittävän</t>
  </si>
  <si>
    <t>prosentti</t>
  </si>
  <si>
    <t>euroa</t>
  </si>
  <si>
    <t>2013-22</t>
  </si>
  <si>
    <t>asukas</t>
  </si>
  <si>
    <t>verot/as.</t>
  </si>
  <si>
    <t>osan</t>
  </si>
  <si>
    <t>luonn.log</t>
  </si>
  <si>
    <t>Manner-Suomi</t>
  </si>
  <si>
    <t xml:space="preserve">Alajärvi           </t>
  </si>
  <si>
    <t>14</t>
  </si>
  <si>
    <t>Alajärvi</t>
  </si>
  <si>
    <t xml:space="preserve">Alavieska          </t>
  </si>
  <si>
    <t>17</t>
  </si>
  <si>
    <t>Alavieska</t>
  </si>
  <si>
    <t xml:space="preserve">Alavus             </t>
  </si>
  <si>
    <t>Alavus</t>
  </si>
  <si>
    <t xml:space="preserve">Asikkala           </t>
  </si>
  <si>
    <t>07</t>
  </si>
  <si>
    <t>Asikkala</t>
  </si>
  <si>
    <t xml:space="preserve">Askola             </t>
  </si>
  <si>
    <t>01</t>
  </si>
  <si>
    <t>Askola</t>
  </si>
  <si>
    <t xml:space="preserve">Aura               </t>
  </si>
  <si>
    <t>02</t>
  </si>
  <si>
    <t>Aura</t>
  </si>
  <si>
    <t>Akaa</t>
  </si>
  <si>
    <t>06</t>
  </si>
  <si>
    <t xml:space="preserve">Enonkoski          </t>
  </si>
  <si>
    <t>10</t>
  </si>
  <si>
    <t>Enonkoski</t>
  </si>
  <si>
    <t xml:space="preserve">Enontekiö          </t>
  </si>
  <si>
    <t>Enontekis</t>
  </si>
  <si>
    <t>19</t>
  </si>
  <si>
    <t>Enontekiö</t>
  </si>
  <si>
    <t xml:space="preserve">Espoo              </t>
  </si>
  <si>
    <t>Esbo</t>
  </si>
  <si>
    <t>Espoo</t>
  </si>
  <si>
    <t xml:space="preserve">Eura               </t>
  </si>
  <si>
    <t>04</t>
  </si>
  <si>
    <t>Eura</t>
  </si>
  <si>
    <t xml:space="preserve">Eurajoki           </t>
  </si>
  <si>
    <t>Euraåminne</t>
  </si>
  <si>
    <t>Eurajoki</t>
  </si>
  <si>
    <t xml:space="preserve">Evijärvi           </t>
  </si>
  <si>
    <t>Evijärvi</t>
  </si>
  <si>
    <t xml:space="preserve">Forssa             </t>
  </si>
  <si>
    <t>05</t>
  </si>
  <si>
    <t>Forssa</t>
  </si>
  <si>
    <t xml:space="preserve">Haapajärvi         </t>
  </si>
  <si>
    <t>Haapajärvi</t>
  </si>
  <si>
    <t xml:space="preserve">Haapavesi          </t>
  </si>
  <si>
    <t>Haapavesi</t>
  </si>
  <si>
    <t xml:space="preserve">Hailuoto           </t>
  </si>
  <si>
    <t>Karlö</t>
  </si>
  <si>
    <t>Hailuoto</t>
  </si>
  <si>
    <t xml:space="preserve">Halsua             </t>
  </si>
  <si>
    <t>16</t>
  </si>
  <si>
    <t>Halsua</t>
  </si>
  <si>
    <t xml:space="preserve">Hamina             </t>
  </si>
  <si>
    <t>Fredrikshamn</t>
  </si>
  <si>
    <t>08</t>
  </si>
  <si>
    <t>Hamina</t>
  </si>
  <si>
    <t xml:space="preserve">Hankasalmi         </t>
  </si>
  <si>
    <t>13</t>
  </si>
  <si>
    <t>Hankasalmi</t>
  </si>
  <si>
    <t xml:space="preserve">Hanko              </t>
  </si>
  <si>
    <t>Hangö</t>
  </si>
  <si>
    <t>Hanko</t>
  </si>
  <si>
    <t xml:space="preserve">Harjavalta         </t>
  </si>
  <si>
    <t>Harjavalta</t>
  </si>
  <si>
    <t xml:space="preserve">Hartola            </t>
  </si>
  <si>
    <t>Hartola</t>
  </si>
  <si>
    <t xml:space="preserve">Hattula            </t>
  </si>
  <si>
    <t>Hattula</t>
  </si>
  <si>
    <t xml:space="preserve">Hausjärvi          </t>
  </si>
  <si>
    <t>Hausjärvi</t>
  </si>
  <si>
    <t xml:space="preserve">Heinävesi          </t>
  </si>
  <si>
    <t>Heinävesi</t>
  </si>
  <si>
    <t xml:space="preserve">Helsinki           </t>
  </si>
  <si>
    <t>Helsingfors</t>
  </si>
  <si>
    <t>Helsinki</t>
  </si>
  <si>
    <t xml:space="preserve">Vantaa             </t>
  </si>
  <si>
    <t>Vanda</t>
  </si>
  <si>
    <t>Vantaa</t>
  </si>
  <si>
    <t xml:space="preserve">Hirvensalmi        </t>
  </si>
  <si>
    <t>Hirvensalmi</t>
  </si>
  <si>
    <t xml:space="preserve">Hollola            </t>
  </si>
  <si>
    <t>Hollola</t>
  </si>
  <si>
    <t xml:space="preserve">Honkajoki          </t>
  </si>
  <si>
    <t>Honkajoki</t>
  </si>
  <si>
    <t xml:space="preserve">Huittinen          </t>
  </si>
  <si>
    <t>Huittinen</t>
  </si>
  <si>
    <t xml:space="preserve">Humppila           </t>
  </si>
  <si>
    <t>Humppila</t>
  </si>
  <si>
    <t xml:space="preserve">Hyrynsalmi         </t>
  </si>
  <si>
    <t>18</t>
  </si>
  <si>
    <t>Hyrynsalmi</t>
  </si>
  <si>
    <t xml:space="preserve">Hyvinkää           </t>
  </si>
  <si>
    <t>Hyvinge</t>
  </si>
  <si>
    <t>Hyvinkää</t>
  </si>
  <si>
    <t xml:space="preserve">Hämeenkyrö         </t>
  </si>
  <si>
    <t>Tavastkyro</t>
  </si>
  <si>
    <t>Hämeenkyrö</t>
  </si>
  <si>
    <t xml:space="preserve">Hämeenlinna        </t>
  </si>
  <si>
    <t>Tavastehus</t>
  </si>
  <si>
    <t>Hämeenlinna</t>
  </si>
  <si>
    <t xml:space="preserve">Heinola            </t>
  </si>
  <si>
    <t>Heinola</t>
  </si>
  <si>
    <t xml:space="preserve">Ii                 </t>
  </si>
  <si>
    <t>Ii</t>
  </si>
  <si>
    <t xml:space="preserve">Iisalmi            </t>
  </si>
  <si>
    <t>Idensalmi</t>
  </si>
  <si>
    <t>11</t>
  </si>
  <si>
    <t>Iisalmi</t>
  </si>
  <si>
    <t xml:space="preserve">Iitti              </t>
  </si>
  <si>
    <t>Iitti</t>
  </si>
  <si>
    <t xml:space="preserve">Ikaalinen          </t>
  </si>
  <si>
    <t>Ikalis</t>
  </si>
  <si>
    <t>Ikaalinen</t>
  </si>
  <si>
    <t xml:space="preserve">Ilmajoki           </t>
  </si>
  <si>
    <t>Ilmajoki</t>
  </si>
  <si>
    <t xml:space="preserve">Ilomantsi          </t>
  </si>
  <si>
    <t>Ilomants</t>
  </si>
  <si>
    <t>12</t>
  </si>
  <si>
    <t>Ilomantsi</t>
  </si>
  <si>
    <t xml:space="preserve">Inari              </t>
  </si>
  <si>
    <t>Enare</t>
  </si>
  <si>
    <t>Inari</t>
  </si>
  <si>
    <t xml:space="preserve">Inkoo              </t>
  </si>
  <si>
    <t>Ingå</t>
  </si>
  <si>
    <t>Inkoo</t>
  </si>
  <si>
    <t xml:space="preserve">Isojoki            </t>
  </si>
  <si>
    <t>Storå</t>
  </si>
  <si>
    <t>Isojoki</t>
  </si>
  <si>
    <t xml:space="preserve">Isokyrö            </t>
  </si>
  <si>
    <t>Storkyro</t>
  </si>
  <si>
    <t>15</t>
  </si>
  <si>
    <t>Isokyrö</t>
  </si>
  <si>
    <t xml:space="preserve">Imatra             </t>
  </si>
  <si>
    <t>09</t>
  </si>
  <si>
    <t>Imatra</t>
  </si>
  <si>
    <t xml:space="preserve">Janakkala          </t>
  </si>
  <si>
    <t>Janakkala</t>
  </si>
  <si>
    <t xml:space="preserve">Joensuu            </t>
  </si>
  <si>
    <t>Joensuu</t>
  </si>
  <si>
    <t xml:space="preserve">Jokioinen          </t>
  </si>
  <si>
    <t>Jockis</t>
  </si>
  <si>
    <t>Jokioinen</t>
  </si>
  <si>
    <t xml:space="preserve">Joroinen           </t>
  </si>
  <si>
    <t>Jorois</t>
  </si>
  <si>
    <t>Joroinen</t>
  </si>
  <si>
    <t xml:space="preserve">Joutsa             </t>
  </si>
  <si>
    <t>Joutsa</t>
  </si>
  <si>
    <t xml:space="preserve">Juuka              </t>
  </si>
  <si>
    <t>Juuka</t>
  </si>
  <si>
    <t xml:space="preserve">Juupajoki          </t>
  </si>
  <si>
    <t>Juupajoki</t>
  </si>
  <si>
    <t xml:space="preserve">Juva               </t>
  </si>
  <si>
    <t>Juva</t>
  </si>
  <si>
    <t xml:space="preserve">Jyväskylä          </t>
  </si>
  <si>
    <t>Jyväskylä</t>
  </si>
  <si>
    <t xml:space="preserve">Jämijärvi          </t>
  </si>
  <si>
    <t>Jämijärvi</t>
  </si>
  <si>
    <t>Jämsä</t>
  </si>
  <si>
    <t xml:space="preserve">Jämsä              </t>
  </si>
  <si>
    <t xml:space="preserve">Järvenpää          </t>
  </si>
  <si>
    <t>Träskända</t>
  </si>
  <si>
    <t>Järvenpää</t>
  </si>
  <si>
    <t xml:space="preserve">Kaarina            </t>
  </si>
  <si>
    <t>S:t Karins</t>
  </si>
  <si>
    <t>Kaarina</t>
  </si>
  <si>
    <t xml:space="preserve">Kaavi              </t>
  </si>
  <si>
    <t>Kaavi</t>
  </si>
  <si>
    <t xml:space="preserve">Kajaani            </t>
  </si>
  <si>
    <t>Kajana</t>
  </si>
  <si>
    <t>Kajaani</t>
  </si>
  <si>
    <t xml:space="preserve">Kalajoki           </t>
  </si>
  <si>
    <t>Kalajoki</t>
  </si>
  <si>
    <t xml:space="preserve">Kangasala          </t>
  </si>
  <si>
    <t>Kangasala</t>
  </si>
  <si>
    <t xml:space="preserve">Kangasniemi        </t>
  </si>
  <si>
    <t>Kangasniemi</t>
  </si>
  <si>
    <t xml:space="preserve">Kankaanpää         </t>
  </si>
  <si>
    <t>Kankaanpää</t>
  </si>
  <si>
    <t xml:space="preserve">Kannonkoski        </t>
  </si>
  <si>
    <t>Kannonkoski</t>
  </si>
  <si>
    <t xml:space="preserve">Kannus             </t>
  </si>
  <si>
    <t>Kannus</t>
  </si>
  <si>
    <t xml:space="preserve">Karijoki           </t>
  </si>
  <si>
    <t>Bötom</t>
  </si>
  <si>
    <t>Karijoki</t>
  </si>
  <si>
    <t xml:space="preserve">Karkkila           </t>
  </si>
  <si>
    <t>Högfors</t>
  </si>
  <si>
    <t>Karkkila</t>
  </si>
  <si>
    <t xml:space="preserve">Karstula           </t>
  </si>
  <si>
    <t>Karstula</t>
  </si>
  <si>
    <t xml:space="preserve">Karvia             </t>
  </si>
  <si>
    <t>Karvia</t>
  </si>
  <si>
    <t xml:space="preserve">Kaskinen           </t>
  </si>
  <si>
    <t>Kaskö</t>
  </si>
  <si>
    <t>Kaskinen</t>
  </si>
  <si>
    <t xml:space="preserve">Kauhajoki          </t>
  </si>
  <si>
    <t>Kauhajoki</t>
  </si>
  <si>
    <t xml:space="preserve">Kauhava            </t>
  </si>
  <si>
    <t>Kauhava</t>
  </si>
  <si>
    <t xml:space="preserve">Kauniainen         </t>
  </si>
  <si>
    <t>Grankulla</t>
  </si>
  <si>
    <t>Kauniainen</t>
  </si>
  <si>
    <t xml:space="preserve">Kaustinen          </t>
  </si>
  <si>
    <t>Kaustby</t>
  </si>
  <si>
    <t>Kaustinen</t>
  </si>
  <si>
    <t xml:space="preserve">Keitele            </t>
  </si>
  <si>
    <t>Keitele</t>
  </si>
  <si>
    <t xml:space="preserve">Kemi               </t>
  </si>
  <si>
    <t>Kemi</t>
  </si>
  <si>
    <t xml:space="preserve">Keminmaa           </t>
  </si>
  <si>
    <t>Keminmaa</t>
  </si>
  <si>
    <t xml:space="preserve">Kempele            </t>
  </si>
  <si>
    <t>Kempele</t>
  </si>
  <si>
    <t xml:space="preserve">Kerava             </t>
  </si>
  <si>
    <t>Kervo</t>
  </si>
  <si>
    <t>Kerava</t>
  </si>
  <si>
    <t xml:space="preserve">Keuruu             </t>
  </si>
  <si>
    <t>Keuruu</t>
  </si>
  <si>
    <t xml:space="preserve">Kihniö             </t>
  </si>
  <si>
    <t>Kihniö</t>
  </si>
  <si>
    <t xml:space="preserve">Kinnula            </t>
  </si>
  <si>
    <t>Kinnula</t>
  </si>
  <si>
    <t xml:space="preserve">Kirkkonummi        </t>
  </si>
  <si>
    <t>Kyrkslätt</t>
  </si>
  <si>
    <t>Kirkkonummi</t>
  </si>
  <si>
    <t xml:space="preserve">Kitee              </t>
  </si>
  <si>
    <t>Kitee</t>
  </si>
  <si>
    <t xml:space="preserve">Kittilä            </t>
  </si>
  <si>
    <t>Kittilä</t>
  </si>
  <si>
    <t xml:space="preserve">Kiuruvesi          </t>
  </si>
  <si>
    <t>Kiuruvesi</t>
  </si>
  <si>
    <t xml:space="preserve">Kivijärvi          </t>
  </si>
  <si>
    <t>Kivijärvi</t>
  </si>
  <si>
    <t xml:space="preserve">Kokemäki           </t>
  </si>
  <si>
    <t>Kumo</t>
  </si>
  <si>
    <t>Kokemäki</t>
  </si>
  <si>
    <t xml:space="preserve">Kokkola            </t>
  </si>
  <si>
    <t>Karleby</t>
  </si>
  <si>
    <t>Kokkola</t>
  </si>
  <si>
    <t xml:space="preserve">Kolari             </t>
  </si>
  <si>
    <t>Kolari</t>
  </si>
  <si>
    <t xml:space="preserve">Konnevesi          </t>
  </si>
  <si>
    <t>Konnevesi</t>
  </si>
  <si>
    <t xml:space="preserve">Kontiolahti        </t>
  </si>
  <si>
    <t>Kontiolahti</t>
  </si>
  <si>
    <t xml:space="preserve">Korsnäs            </t>
  </si>
  <si>
    <t>Korsnäs</t>
  </si>
  <si>
    <t xml:space="preserve">Koski Tl           </t>
  </si>
  <si>
    <t>Koski Tl</t>
  </si>
  <si>
    <t xml:space="preserve">Kotka              </t>
  </si>
  <si>
    <t>Kotka</t>
  </si>
  <si>
    <t xml:space="preserve">Kouvola            </t>
  </si>
  <si>
    <t>Kouvola</t>
  </si>
  <si>
    <t xml:space="preserve">Kristiinankaupunki </t>
  </si>
  <si>
    <t>Kristinestad</t>
  </si>
  <si>
    <t>Kristiinankaupunki</t>
  </si>
  <si>
    <t xml:space="preserve">Kruunupyy          </t>
  </si>
  <si>
    <t>Kronoby</t>
  </si>
  <si>
    <t>Kruunupyy</t>
  </si>
  <si>
    <t xml:space="preserve">Kuhmo              </t>
  </si>
  <si>
    <t>Kuhmo</t>
  </si>
  <si>
    <t xml:space="preserve">Kuhmoinen          </t>
  </si>
  <si>
    <t>Kuhmoinen</t>
  </si>
  <si>
    <t xml:space="preserve">Kuopio             </t>
  </si>
  <si>
    <t>Kuopio</t>
  </si>
  <si>
    <t xml:space="preserve">Kuortane           </t>
  </si>
  <si>
    <t>Kuortane</t>
  </si>
  <si>
    <t xml:space="preserve">Kurikka            </t>
  </si>
  <si>
    <t>Kurikka</t>
  </si>
  <si>
    <t xml:space="preserve">Kustavi            </t>
  </si>
  <si>
    <t>Gustavs</t>
  </si>
  <si>
    <t>Kustavi</t>
  </si>
  <si>
    <t xml:space="preserve">Kuusamo            </t>
  </si>
  <si>
    <t>Kuusamo</t>
  </si>
  <si>
    <t xml:space="preserve">Outokumpu          </t>
  </si>
  <si>
    <t>Outokumpu</t>
  </si>
  <si>
    <t xml:space="preserve">Kyyjärvi           </t>
  </si>
  <si>
    <t>Kyyjärvi</t>
  </si>
  <si>
    <t xml:space="preserve">Kärkölä            </t>
  </si>
  <si>
    <t>Kärkölä</t>
  </si>
  <si>
    <t xml:space="preserve">Kärsämäki          </t>
  </si>
  <si>
    <t>Kärsämäki</t>
  </si>
  <si>
    <t xml:space="preserve">Kemijärvi          </t>
  </si>
  <si>
    <t>Kemijärvi</t>
  </si>
  <si>
    <t>Kemiönsaari</t>
  </si>
  <si>
    <t>Kimitoön</t>
  </si>
  <si>
    <t xml:space="preserve">Lahti              </t>
  </si>
  <si>
    <t>Lahtis</t>
  </si>
  <si>
    <t>Lahti</t>
  </si>
  <si>
    <t xml:space="preserve">Laihia             </t>
  </si>
  <si>
    <t>Laihela</t>
  </si>
  <si>
    <t>Laihia</t>
  </si>
  <si>
    <t xml:space="preserve">Laitila            </t>
  </si>
  <si>
    <t>Laitila</t>
  </si>
  <si>
    <t xml:space="preserve">Lapinlahti         </t>
  </si>
  <si>
    <t>Lapinlahti</t>
  </si>
  <si>
    <t xml:space="preserve">Lappajärvi         </t>
  </si>
  <si>
    <t>Lappajärvi</t>
  </si>
  <si>
    <t xml:space="preserve">Lappeenranta       </t>
  </si>
  <si>
    <t>Villmanstrand</t>
  </si>
  <si>
    <t>Lappeenranta</t>
  </si>
  <si>
    <t xml:space="preserve">Lapinjärvi         </t>
  </si>
  <si>
    <t>Lappträsk</t>
  </si>
  <si>
    <t>Lapinjärvi</t>
  </si>
  <si>
    <t xml:space="preserve">Lapua              </t>
  </si>
  <si>
    <t>Lappo</t>
  </si>
  <si>
    <t>Lapua</t>
  </si>
  <si>
    <t xml:space="preserve">Laukaa             </t>
  </si>
  <si>
    <t>Laukaa</t>
  </si>
  <si>
    <t xml:space="preserve">Lemi               </t>
  </si>
  <si>
    <t>Lemi</t>
  </si>
  <si>
    <t xml:space="preserve">Lempäälä           </t>
  </si>
  <si>
    <t>Lempäälä</t>
  </si>
  <si>
    <t xml:space="preserve">Leppävirta         </t>
  </si>
  <si>
    <t>Leppävirta</t>
  </si>
  <si>
    <t xml:space="preserve">Lestijärvi         </t>
  </si>
  <si>
    <t>Lestijärvi</t>
  </si>
  <si>
    <t xml:space="preserve">Lieksa             </t>
  </si>
  <si>
    <t>Lieksa</t>
  </si>
  <si>
    <t xml:space="preserve">Lieto              </t>
  </si>
  <si>
    <t>Lundo</t>
  </si>
  <si>
    <t>Lieto</t>
  </si>
  <si>
    <t xml:space="preserve">Liminka            </t>
  </si>
  <si>
    <t>Limingo</t>
  </si>
  <si>
    <t>Liminka</t>
  </si>
  <si>
    <t xml:space="preserve">Liperi             </t>
  </si>
  <si>
    <t>Liperi</t>
  </si>
  <si>
    <t xml:space="preserve">Loimaa             </t>
  </si>
  <si>
    <t>Loimaa</t>
  </si>
  <si>
    <t xml:space="preserve">Loppi              </t>
  </si>
  <si>
    <t>Loppi</t>
  </si>
  <si>
    <t xml:space="preserve">Loviisa            </t>
  </si>
  <si>
    <t>Lovisa</t>
  </si>
  <si>
    <t>Loviisa</t>
  </si>
  <si>
    <t xml:space="preserve">Luhanka            </t>
  </si>
  <si>
    <t>Luhanka</t>
  </si>
  <si>
    <t xml:space="preserve">Lumijoki           </t>
  </si>
  <si>
    <t>Lumijoki</t>
  </si>
  <si>
    <t xml:space="preserve">Luoto              </t>
  </si>
  <si>
    <t>Larsmo</t>
  </si>
  <si>
    <t>Luoto</t>
  </si>
  <si>
    <t xml:space="preserve">Luumäki            </t>
  </si>
  <si>
    <t>Luumäki</t>
  </si>
  <si>
    <t xml:space="preserve">Lohja              </t>
  </si>
  <si>
    <t>Lojo</t>
  </si>
  <si>
    <t>Lohja</t>
  </si>
  <si>
    <t>Parainen</t>
  </si>
  <si>
    <t>Pargas</t>
  </si>
  <si>
    <t xml:space="preserve">Maalahti           </t>
  </si>
  <si>
    <t>Malax</t>
  </si>
  <si>
    <t>Maalahti</t>
  </si>
  <si>
    <t xml:space="preserve">Marttila           </t>
  </si>
  <si>
    <t>Marttila</t>
  </si>
  <si>
    <t xml:space="preserve">Masku              </t>
  </si>
  <si>
    <t>Masku</t>
  </si>
  <si>
    <t xml:space="preserve">Merijärvi          </t>
  </si>
  <si>
    <t>Merijärvi</t>
  </si>
  <si>
    <t xml:space="preserve">Merikarvia         </t>
  </si>
  <si>
    <t>Sastmola</t>
  </si>
  <si>
    <t>Merikarvia</t>
  </si>
  <si>
    <t xml:space="preserve">Miehikkälä         </t>
  </si>
  <si>
    <t>Miehikkälä</t>
  </si>
  <si>
    <t xml:space="preserve">Mikkeli            </t>
  </si>
  <si>
    <t>S:t Michel</t>
  </si>
  <si>
    <t>Mikkeli</t>
  </si>
  <si>
    <t xml:space="preserve">Muhos              </t>
  </si>
  <si>
    <t>Muhos</t>
  </si>
  <si>
    <t xml:space="preserve">Multia             </t>
  </si>
  <si>
    <t>Multia</t>
  </si>
  <si>
    <t xml:space="preserve">Muonio             </t>
  </si>
  <si>
    <t>Muonio</t>
  </si>
  <si>
    <t xml:space="preserve">Mustasaari         </t>
  </si>
  <si>
    <t>Korsholm</t>
  </si>
  <si>
    <t>Mustasaari</t>
  </si>
  <si>
    <t xml:space="preserve">Muurame            </t>
  </si>
  <si>
    <t>Muurame</t>
  </si>
  <si>
    <t xml:space="preserve">Mynämäki           </t>
  </si>
  <si>
    <t>Mynämäki</t>
  </si>
  <si>
    <t xml:space="preserve">Myrskylä           </t>
  </si>
  <si>
    <t>Mörskom</t>
  </si>
  <si>
    <t>Myrskylä</t>
  </si>
  <si>
    <t xml:space="preserve">Mäntsälä           </t>
  </si>
  <si>
    <t>Mäntsälä</t>
  </si>
  <si>
    <t xml:space="preserve">Mäntyharju         </t>
  </si>
  <si>
    <t>Mäntyharju</t>
  </si>
  <si>
    <t xml:space="preserve">Mänttä-Vilppula             </t>
  </si>
  <si>
    <t>Mänttä-Vilppula</t>
  </si>
  <si>
    <t xml:space="preserve">Naantali           </t>
  </si>
  <si>
    <t>Nådendal</t>
  </si>
  <si>
    <t>Naantali</t>
  </si>
  <si>
    <t xml:space="preserve">Nakkila            </t>
  </si>
  <si>
    <t>Nakkila</t>
  </si>
  <si>
    <t xml:space="preserve">Nivala             </t>
  </si>
  <si>
    <t>Nivala</t>
  </si>
  <si>
    <t xml:space="preserve">Nokia              </t>
  </si>
  <si>
    <t>Nokia</t>
  </si>
  <si>
    <t xml:space="preserve">Nousiainen         </t>
  </si>
  <si>
    <t>Nousis</t>
  </si>
  <si>
    <t>Nousiainen</t>
  </si>
  <si>
    <t xml:space="preserve">Nurmes             </t>
  </si>
  <si>
    <t>Nurmes</t>
  </si>
  <si>
    <t xml:space="preserve">Nurmijärvi         </t>
  </si>
  <si>
    <t>Nurmijärvi</t>
  </si>
  <si>
    <t xml:space="preserve">Närpiö             </t>
  </si>
  <si>
    <t>Närpes</t>
  </si>
  <si>
    <t>Närpiö</t>
  </si>
  <si>
    <t xml:space="preserve">Orimattila         </t>
  </si>
  <si>
    <t>Orimattila</t>
  </si>
  <si>
    <t xml:space="preserve">Oripää             </t>
  </si>
  <si>
    <t>Oripää</t>
  </si>
  <si>
    <t xml:space="preserve">Orivesi            </t>
  </si>
  <si>
    <t>Orivesi</t>
  </si>
  <si>
    <t xml:space="preserve">Oulainen           </t>
  </si>
  <si>
    <t>Oulainen</t>
  </si>
  <si>
    <t xml:space="preserve">Oulu               </t>
  </si>
  <si>
    <t>Uleåborg</t>
  </si>
  <si>
    <t>Oulu</t>
  </si>
  <si>
    <t xml:space="preserve">Padasjoki          </t>
  </si>
  <si>
    <t>Padasjoki</t>
  </si>
  <si>
    <t xml:space="preserve">Paimio             </t>
  </si>
  <si>
    <t>Pemar</t>
  </si>
  <si>
    <t>Paimio</t>
  </si>
  <si>
    <t xml:space="preserve">Paltamo            </t>
  </si>
  <si>
    <t>Paltamo</t>
  </si>
  <si>
    <t xml:space="preserve">Parikkala          </t>
  </si>
  <si>
    <t>Parikkala</t>
  </si>
  <si>
    <t xml:space="preserve">Parkano            </t>
  </si>
  <si>
    <t>Parkano</t>
  </si>
  <si>
    <t xml:space="preserve">Pelkosenniemi      </t>
  </si>
  <si>
    <t>Pelkosenniemi</t>
  </si>
  <si>
    <t xml:space="preserve">Perho              </t>
  </si>
  <si>
    <t>Perho</t>
  </si>
  <si>
    <t xml:space="preserve">Pertunmaa          </t>
  </si>
  <si>
    <t>Pertunmaa</t>
  </si>
  <si>
    <t xml:space="preserve">Petäjävesi         </t>
  </si>
  <si>
    <t>Petäjävesi</t>
  </si>
  <si>
    <t xml:space="preserve">Pieksämäki         </t>
  </si>
  <si>
    <t>Pieksämäki</t>
  </si>
  <si>
    <t xml:space="preserve">Pielavesi          </t>
  </si>
  <si>
    <t>Pielavesi</t>
  </si>
  <si>
    <t xml:space="preserve">Pietarsaari        </t>
  </si>
  <si>
    <t>Jakobstad</t>
  </si>
  <si>
    <t>Pietarsaari</t>
  </si>
  <si>
    <t>Pedersören kunta</t>
  </si>
  <si>
    <t>Pedersöre</t>
  </si>
  <si>
    <t xml:space="preserve">Pihtipudas         </t>
  </si>
  <si>
    <t>Pihtipudas</t>
  </si>
  <si>
    <t xml:space="preserve">Pirkkala           </t>
  </si>
  <si>
    <t>Birkala</t>
  </si>
  <si>
    <t>Pirkkala</t>
  </si>
  <si>
    <t xml:space="preserve">Polvijärvi         </t>
  </si>
  <si>
    <t>Polvijärvi</t>
  </si>
  <si>
    <t xml:space="preserve">Pomarkku           </t>
  </si>
  <si>
    <t>Påmark</t>
  </si>
  <si>
    <t>Pomarkku</t>
  </si>
  <si>
    <t xml:space="preserve">Pori               </t>
  </si>
  <si>
    <t>Björneborg</t>
  </si>
  <si>
    <t>Pori</t>
  </si>
  <si>
    <t xml:space="preserve">Pornainen          </t>
  </si>
  <si>
    <t>Borgnäs</t>
  </si>
  <si>
    <t>Pornainen</t>
  </si>
  <si>
    <t xml:space="preserve">Posio              </t>
  </si>
  <si>
    <t>Posio</t>
  </si>
  <si>
    <t xml:space="preserve">Pudasjärvi         </t>
  </si>
  <si>
    <t>Pudasjärvi</t>
  </si>
  <si>
    <t xml:space="preserve">Pukkila            </t>
  </si>
  <si>
    <t>Pukkila</t>
  </si>
  <si>
    <t xml:space="preserve">Punkalaidun        </t>
  </si>
  <si>
    <t>Punkalaidun</t>
  </si>
  <si>
    <t xml:space="preserve">Puolanka           </t>
  </si>
  <si>
    <t>Puolanka</t>
  </si>
  <si>
    <t xml:space="preserve">Puumala            </t>
  </si>
  <si>
    <t>Puumala</t>
  </si>
  <si>
    <t>Pyhtää</t>
  </si>
  <si>
    <t>Pyttis</t>
  </si>
  <si>
    <t xml:space="preserve">Pyhäjoki           </t>
  </si>
  <si>
    <t>Pyhäjoki</t>
  </si>
  <si>
    <t>Pyhäjärvi</t>
  </si>
  <si>
    <t xml:space="preserve">Pyhäntä            </t>
  </si>
  <si>
    <t>Pyhäntä</t>
  </si>
  <si>
    <t xml:space="preserve">Pyhäranta          </t>
  </si>
  <si>
    <t>Pyhäranta</t>
  </si>
  <si>
    <t xml:space="preserve">Pälkäne            </t>
  </si>
  <si>
    <t>Pälkäne</t>
  </si>
  <si>
    <t xml:space="preserve">Pöytyä             </t>
  </si>
  <si>
    <t>Pöytyä</t>
  </si>
  <si>
    <t xml:space="preserve">Porvoo             </t>
  </si>
  <si>
    <t>Borgå</t>
  </si>
  <si>
    <t>Porvoo</t>
  </si>
  <si>
    <t xml:space="preserve">Raahe              </t>
  </si>
  <si>
    <t>Brahestad</t>
  </si>
  <si>
    <t>Raahe</t>
  </si>
  <si>
    <t xml:space="preserve">Raisio             </t>
  </si>
  <si>
    <t>Reso</t>
  </si>
  <si>
    <t>Raisio</t>
  </si>
  <si>
    <t xml:space="preserve">Rantasalmi         </t>
  </si>
  <si>
    <t>Rantasalmi</t>
  </si>
  <si>
    <t xml:space="preserve">Ranua              </t>
  </si>
  <si>
    <t>Ranua</t>
  </si>
  <si>
    <t xml:space="preserve">Rauma              </t>
  </si>
  <si>
    <t>Raumo</t>
  </si>
  <si>
    <t>Rauma</t>
  </si>
  <si>
    <t xml:space="preserve">Rautalampi         </t>
  </si>
  <si>
    <t>Rautalampi</t>
  </si>
  <si>
    <t xml:space="preserve">Rautavaara         </t>
  </si>
  <si>
    <t>Rautavaara</t>
  </si>
  <si>
    <t xml:space="preserve">Rautjärvi          </t>
  </si>
  <si>
    <t>Rautjärvi</t>
  </si>
  <si>
    <t xml:space="preserve">Reisjärvi          </t>
  </si>
  <si>
    <t>Reisjärvi</t>
  </si>
  <si>
    <t xml:space="preserve">Riihimäki          </t>
  </si>
  <si>
    <t>Riihimäki</t>
  </si>
  <si>
    <t xml:space="preserve">Ristijärvi         </t>
  </si>
  <si>
    <t>Ristijärvi</t>
  </si>
  <si>
    <t xml:space="preserve">Rovaniemi          </t>
  </si>
  <si>
    <t>Rovaniemi</t>
  </si>
  <si>
    <t xml:space="preserve">Ruokolahti         </t>
  </si>
  <si>
    <t>Ruokolahti</t>
  </si>
  <si>
    <t xml:space="preserve">Ruovesi            </t>
  </si>
  <si>
    <t>Ruovesi</t>
  </si>
  <si>
    <t xml:space="preserve">Rusko              </t>
  </si>
  <si>
    <t>Rusko</t>
  </si>
  <si>
    <t xml:space="preserve">Rääkkylä           </t>
  </si>
  <si>
    <t>Rääkkylä</t>
  </si>
  <si>
    <t>Raasepori</t>
  </si>
  <si>
    <t>Raseborg</t>
  </si>
  <si>
    <t xml:space="preserve">Saarijärvi         </t>
  </si>
  <si>
    <t>Saarijärvi</t>
  </si>
  <si>
    <t xml:space="preserve">Salla              </t>
  </si>
  <si>
    <t>Salla</t>
  </si>
  <si>
    <t xml:space="preserve">Salo               </t>
  </si>
  <si>
    <t>Salo</t>
  </si>
  <si>
    <t xml:space="preserve">Sauvo              </t>
  </si>
  <si>
    <t>Sagu</t>
  </si>
  <si>
    <t>Sauvo</t>
  </si>
  <si>
    <t xml:space="preserve">Savitaipale        </t>
  </si>
  <si>
    <t>Savitaipale</t>
  </si>
  <si>
    <t xml:space="preserve">Savonlinna         </t>
  </si>
  <si>
    <t>Nyslott</t>
  </si>
  <si>
    <t>Savonlinna</t>
  </si>
  <si>
    <t xml:space="preserve">Savukoski          </t>
  </si>
  <si>
    <t>Savukoski</t>
  </si>
  <si>
    <t xml:space="preserve">Seinäjoki          </t>
  </si>
  <si>
    <t>Seinäjoki</t>
  </si>
  <si>
    <t xml:space="preserve">Sievi              </t>
  </si>
  <si>
    <t>Sievi</t>
  </si>
  <si>
    <t xml:space="preserve">Siikainen          </t>
  </si>
  <si>
    <t>Siikainen</t>
  </si>
  <si>
    <t xml:space="preserve">Siikajoki          </t>
  </si>
  <si>
    <t>Siikajoki</t>
  </si>
  <si>
    <t xml:space="preserve">Siilinjärvi        </t>
  </si>
  <si>
    <t>Siilinjärvi</t>
  </si>
  <si>
    <t xml:space="preserve">Simo               </t>
  </si>
  <si>
    <t>Simo</t>
  </si>
  <si>
    <t xml:space="preserve">Sipoo              </t>
  </si>
  <si>
    <t>Sibbo</t>
  </si>
  <si>
    <t>Sipoo</t>
  </si>
  <si>
    <t xml:space="preserve">Siuntio            </t>
  </si>
  <si>
    <t>Sjundeå</t>
  </si>
  <si>
    <t>Siuntio</t>
  </si>
  <si>
    <t xml:space="preserve">Sodankylä          </t>
  </si>
  <si>
    <t>Sodankylä</t>
  </si>
  <si>
    <t xml:space="preserve">Soini              </t>
  </si>
  <si>
    <t>Soini</t>
  </si>
  <si>
    <t xml:space="preserve">Somero             </t>
  </si>
  <si>
    <t>Somero</t>
  </si>
  <si>
    <t xml:space="preserve">Sonkajärvi         </t>
  </si>
  <si>
    <t>Sonkajärvi</t>
  </si>
  <si>
    <t xml:space="preserve">Sotkamo            </t>
  </si>
  <si>
    <t>Sotkamo</t>
  </si>
  <si>
    <t xml:space="preserve">Sulkava            </t>
  </si>
  <si>
    <t>Sulkava</t>
  </si>
  <si>
    <t xml:space="preserve">Suomussalmi        </t>
  </si>
  <si>
    <t>Suomussalmi</t>
  </si>
  <si>
    <t xml:space="preserve">Suonenjoki         </t>
  </si>
  <si>
    <t>Suonenjoki</t>
  </si>
  <si>
    <t xml:space="preserve">Sysmä              </t>
  </si>
  <si>
    <t>Sysmä</t>
  </si>
  <si>
    <t xml:space="preserve">Säkylä             </t>
  </si>
  <si>
    <t>Säkylä</t>
  </si>
  <si>
    <t xml:space="preserve">Vaala              </t>
  </si>
  <si>
    <t>Vaala</t>
  </si>
  <si>
    <t>Sastamala</t>
  </si>
  <si>
    <t>Siikalatva</t>
  </si>
  <si>
    <t xml:space="preserve">Taipalsaari        </t>
  </si>
  <si>
    <t>Taipalsaari</t>
  </si>
  <si>
    <t xml:space="preserve">Taivalkoski        </t>
  </si>
  <si>
    <t>Taivalkoski</t>
  </si>
  <si>
    <t xml:space="preserve">Taivassalo         </t>
  </si>
  <si>
    <t>Tövsala</t>
  </si>
  <si>
    <t>Taivassalo</t>
  </si>
  <si>
    <t xml:space="preserve">Tammela            </t>
  </si>
  <si>
    <t>Tammela</t>
  </si>
  <si>
    <t xml:space="preserve">Tampere            </t>
  </si>
  <si>
    <t>Tammerfors</t>
  </si>
  <si>
    <t>Tampere</t>
  </si>
  <si>
    <t xml:space="preserve">Tervo              </t>
  </si>
  <si>
    <t>Tervo</t>
  </si>
  <si>
    <t xml:space="preserve">Tervola            </t>
  </si>
  <si>
    <t>Tervola</t>
  </si>
  <si>
    <t xml:space="preserve">Teuva              </t>
  </si>
  <si>
    <t>Östermark</t>
  </si>
  <si>
    <t>Teuva</t>
  </si>
  <si>
    <t xml:space="preserve">Tohmajärvi         </t>
  </si>
  <si>
    <t>Tohmajärvi</t>
  </si>
  <si>
    <t xml:space="preserve">Toholampi          </t>
  </si>
  <si>
    <t>Toholampi</t>
  </si>
  <si>
    <t xml:space="preserve">Toivakka           </t>
  </si>
  <si>
    <t>Toivakka</t>
  </si>
  <si>
    <t xml:space="preserve">Tornio             </t>
  </si>
  <si>
    <t>Torneå</t>
  </si>
  <si>
    <t>Tornio</t>
  </si>
  <si>
    <t xml:space="preserve">Turku              </t>
  </si>
  <si>
    <t>Åbo</t>
  </si>
  <si>
    <t>Turku</t>
  </si>
  <si>
    <t xml:space="preserve">Pello              </t>
  </si>
  <si>
    <t>Pello</t>
  </si>
  <si>
    <t xml:space="preserve">Tuusniemi          </t>
  </si>
  <si>
    <t>Tuusniemi</t>
  </si>
  <si>
    <t xml:space="preserve">Tuusula            </t>
  </si>
  <si>
    <t>Tusby</t>
  </si>
  <si>
    <t>Tuusula</t>
  </si>
  <si>
    <t xml:space="preserve">Tyrnävä            </t>
  </si>
  <si>
    <t>Tyrnävä</t>
  </si>
  <si>
    <t xml:space="preserve">Ulvila             </t>
  </si>
  <si>
    <t>Ulvsby</t>
  </si>
  <si>
    <t>Ulvila</t>
  </si>
  <si>
    <t xml:space="preserve">Urjala             </t>
  </si>
  <si>
    <t>Urjala</t>
  </si>
  <si>
    <t xml:space="preserve">Utajärvi           </t>
  </si>
  <si>
    <t>Utajärvi</t>
  </si>
  <si>
    <t xml:space="preserve">Utsjoki            </t>
  </si>
  <si>
    <t>Utsjoki</t>
  </si>
  <si>
    <t xml:space="preserve">Uurainen           </t>
  </si>
  <si>
    <t>Uurainen</t>
  </si>
  <si>
    <t xml:space="preserve">Uusikaarlepyy      </t>
  </si>
  <si>
    <t>Nykarleby</t>
  </si>
  <si>
    <t>Uusikaarlepyy</t>
  </si>
  <si>
    <t xml:space="preserve">Uusikaupunki       </t>
  </si>
  <si>
    <t>Nystad</t>
  </si>
  <si>
    <t>Uusikaupunki</t>
  </si>
  <si>
    <t xml:space="preserve">Vaasa              </t>
  </si>
  <si>
    <t>Vasa</t>
  </si>
  <si>
    <t>Vaasa</t>
  </si>
  <si>
    <t xml:space="preserve">Valkeakoski        </t>
  </si>
  <si>
    <t>Valkeakoski</t>
  </si>
  <si>
    <t xml:space="preserve">Valtimo            </t>
  </si>
  <si>
    <t>Valtimo</t>
  </si>
  <si>
    <t xml:space="preserve">Varkaus            </t>
  </si>
  <si>
    <t>Varkaus</t>
  </si>
  <si>
    <t xml:space="preserve">Vehmaa             </t>
  </si>
  <si>
    <t>Vehmaa</t>
  </si>
  <si>
    <t xml:space="preserve">Vesanto            </t>
  </si>
  <si>
    <t>Vesanto</t>
  </si>
  <si>
    <t xml:space="preserve">Vesilahti          </t>
  </si>
  <si>
    <t>Vesilahti</t>
  </si>
  <si>
    <t xml:space="preserve">Veteli             </t>
  </si>
  <si>
    <t>Vetil</t>
  </si>
  <si>
    <t>Veteli</t>
  </si>
  <si>
    <t xml:space="preserve">Vieremä            </t>
  </si>
  <si>
    <t>Vieremä</t>
  </si>
  <si>
    <t xml:space="preserve">Vihti              </t>
  </si>
  <si>
    <t>Vichtis</t>
  </si>
  <si>
    <t>Vihti</t>
  </si>
  <si>
    <t xml:space="preserve">Viitasaari         </t>
  </si>
  <si>
    <t>Viitasaari</t>
  </si>
  <si>
    <t xml:space="preserve">Vimpeli            </t>
  </si>
  <si>
    <t>Vimpeli</t>
  </si>
  <si>
    <t xml:space="preserve">Virolahti          </t>
  </si>
  <si>
    <t>Virolahti</t>
  </si>
  <si>
    <t xml:space="preserve">Virrat             </t>
  </si>
  <si>
    <t>Virdois</t>
  </si>
  <si>
    <t>Virrat</t>
  </si>
  <si>
    <t>Vöyri</t>
  </si>
  <si>
    <t>Vörå</t>
  </si>
  <si>
    <t xml:space="preserve">Ylitornio          </t>
  </si>
  <si>
    <t>Övertorneå</t>
  </si>
  <si>
    <t>Ylitornio</t>
  </si>
  <si>
    <t xml:space="preserve">Ylivieska          </t>
  </si>
  <si>
    <t>Ylivieska</t>
  </si>
  <si>
    <t xml:space="preserve">Ylöjärvi           </t>
  </si>
  <si>
    <t>Ylöjärvi</t>
  </si>
  <si>
    <t xml:space="preserve">Ypäjä              </t>
  </si>
  <si>
    <t>Ypäjä</t>
  </si>
  <si>
    <t xml:space="preserve">Ähtäri             </t>
  </si>
  <si>
    <t>Etseri</t>
  </si>
  <si>
    <t>Ähtäri</t>
  </si>
  <si>
    <t xml:space="preserve">Äänekoski          </t>
  </si>
  <si>
    <t>Äänekoski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</si>
</sst>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_ ;[Red]\-#,##0.00\ "/>
    <numFmt numFmtId="165" formatCode="#,##0_ ;[Red]\-#,##0\ "/>
    <numFmt numFmtId="166" formatCode="0;0;"/>
    <numFmt numFmtId="167" formatCode="0.0"/>
    <numFmt numFmtId="168" formatCode="0.00_ ;[Red]\-0.00\ 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color theme="3"/>
      <name val="Arial"/>
      <family val="2"/>
    </font>
    <font>
      <b/>
      <sz val="14"/>
      <color theme="3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u/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name val="Times New Roman"/>
      <family val="1"/>
    </font>
    <font>
      <sz val="9"/>
      <name val="Arial Narrow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 Narrow"/>
      <family val="2"/>
    </font>
    <font>
      <sz val="8"/>
      <color indexed="8"/>
      <name val="Arial"/>
      <family val="2"/>
    </font>
    <font>
      <sz val="10"/>
      <name val="Helv"/>
    </font>
    <font>
      <b/>
      <sz val="9"/>
      <color rgb="FF0070C0"/>
      <name val="Arial Narrow"/>
      <family val="2"/>
    </font>
    <font>
      <b/>
      <sz val="9"/>
      <name val="Arial"/>
      <family val="2"/>
    </font>
    <font>
      <sz val="9"/>
      <color theme="9" tint="-0.499984740745262"/>
      <name val="Arial"/>
      <family val="2"/>
    </font>
    <font>
      <b/>
      <sz val="9"/>
      <color theme="9" tint="-0.499984740745262"/>
      <name val="Arial"/>
      <family val="2"/>
    </font>
    <font>
      <sz val="9"/>
      <color theme="9" tint="-0.499984740745262"/>
      <name val="Arial Narrow"/>
      <family val="2"/>
    </font>
    <font>
      <sz val="10"/>
      <color theme="9" tint="-0.499984740745262"/>
      <name val="Arial"/>
      <family val="2"/>
    </font>
    <font>
      <sz val="9"/>
      <color rgb="FF002060"/>
      <name val="Arial"/>
      <family val="2"/>
    </font>
    <font>
      <sz val="9"/>
      <color theme="3"/>
      <name val="Arial"/>
      <family val="2"/>
    </font>
    <font>
      <b/>
      <sz val="9"/>
      <color rgb="FF002060"/>
      <name val="Arial"/>
      <family val="2"/>
    </font>
    <font>
      <sz val="10"/>
      <color rgb="FF002060"/>
      <name val="Arial"/>
      <family val="2"/>
    </font>
    <font>
      <sz val="9"/>
      <color rgb="FF002060"/>
      <name val="Arial Narrow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10"/>
      <name val="Arial Narrow"/>
      <family val="2"/>
    </font>
    <font>
      <b/>
      <sz val="8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sz val="9"/>
      <color theme="1"/>
      <name val="Arial Narrow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5" fillId="0" borderId="0"/>
    <xf numFmtId="0" fontId="21" fillId="0" borderId="0"/>
    <xf numFmtId="0" fontId="1" fillId="0" borderId="0"/>
    <xf numFmtId="0" fontId="39" fillId="0" borderId="0"/>
  </cellStyleXfs>
  <cellXfs count="13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3" fontId="2" fillId="0" borderId="0" xfId="0" applyNumberFormat="1" applyFont="1"/>
    <xf numFmtId="0" fontId="8" fillId="0" borderId="0" xfId="0" applyFont="1"/>
    <xf numFmtId="0" fontId="9" fillId="0" borderId="0" xfId="0" applyFont="1"/>
    <xf numFmtId="164" fontId="10" fillId="0" borderId="0" xfId="0" applyNumberFormat="1" applyFont="1" applyBorder="1" applyAlignment="1" applyProtection="1">
      <alignment horizontal="right"/>
      <protection locked="0"/>
    </xf>
    <xf numFmtId="0" fontId="11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6" fillId="0" borderId="0" xfId="2" applyFont="1" applyAlignment="1">
      <alignment horizontal="center"/>
    </xf>
    <xf numFmtId="0" fontId="17" fillId="2" borderId="0" xfId="0" applyFont="1" applyFill="1"/>
    <xf numFmtId="0" fontId="17" fillId="2" borderId="0" xfId="0" applyFont="1" applyFill="1" applyAlignment="1">
      <alignment horizontal="center"/>
    </xf>
    <xf numFmtId="165" fontId="10" fillId="2" borderId="0" xfId="0" applyNumberFormat="1" applyFont="1" applyFill="1" applyBorder="1" applyAlignment="1">
      <alignment horizontal="center"/>
    </xf>
    <xf numFmtId="0" fontId="18" fillId="2" borderId="0" xfId="0" applyFont="1" applyFill="1"/>
    <xf numFmtId="0" fontId="19" fillId="2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left"/>
    </xf>
    <xf numFmtId="0" fontId="20" fillId="0" borderId="0" xfId="3" applyFont="1" applyAlignment="1" applyProtection="1">
      <alignment horizontal="center"/>
    </xf>
    <xf numFmtId="166" fontId="3" fillId="0" borderId="0" xfId="3" applyNumberFormat="1" applyFont="1" applyFill="1" applyBorder="1" applyAlignment="1" applyProtection="1">
      <alignment horizontal="left" vertical="center"/>
    </xf>
    <xf numFmtId="0" fontId="3" fillId="0" borderId="0" xfId="0" applyFont="1"/>
    <xf numFmtId="0" fontId="16" fillId="0" borderId="0" xfId="2" applyFont="1"/>
    <xf numFmtId="0" fontId="19" fillId="0" borderId="1" xfId="0" applyFont="1" applyBorder="1" applyAlignment="1" applyProtection="1">
      <alignment horizontal="center"/>
    </xf>
    <xf numFmtId="0" fontId="17" fillId="2" borderId="2" xfId="0" applyFont="1" applyFill="1" applyBorder="1"/>
    <xf numFmtId="0" fontId="17" fillId="2" borderId="2" xfId="0" applyFont="1" applyFill="1" applyBorder="1" applyAlignment="1">
      <alignment horizontal="center"/>
    </xf>
    <xf numFmtId="0" fontId="18" fillId="2" borderId="2" xfId="0" applyFont="1" applyFill="1" applyBorder="1"/>
    <xf numFmtId="0" fontId="22" fillId="2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20" fillId="0" borderId="0" xfId="0" applyFont="1"/>
    <xf numFmtId="166" fontId="3" fillId="0" borderId="0" xfId="3" applyNumberFormat="1" applyFont="1" applyFill="1" applyBorder="1" applyAlignment="1">
      <alignment horizontal="left" vertical="center"/>
    </xf>
    <xf numFmtId="0" fontId="19" fillId="0" borderId="3" xfId="0" applyFont="1" applyBorder="1" applyAlignment="1" applyProtection="1">
      <alignment horizontal="center"/>
    </xf>
    <xf numFmtId="0" fontId="16" fillId="0" borderId="2" xfId="2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164" fontId="10" fillId="2" borderId="0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7" fillId="0" borderId="0" xfId="0" applyFont="1"/>
    <xf numFmtId="0" fontId="20" fillId="0" borderId="0" xfId="3" applyFont="1" applyAlignment="1">
      <alignment horizontal="center"/>
    </xf>
    <xf numFmtId="0" fontId="16" fillId="0" borderId="0" xfId="2" applyFont="1" applyAlignment="1">
      <alignment horizontal="left"/>
    </xf>
    <xf numFmtId="0" fontId="15" fillId="0" borderId="1" xfId="0" applyFont="1" applyBorder="1"/>
    <xf numFmtId="0" fontId="16" fillId="0" borderId="0" xfId="0" applyFont="1" applyAlignment="1">
      <alignment horizontal="center"/>
    </xf>
    <xf numFmtId="0" fontId="17" fillId="0" borderId="0" xfId="3" applyFont="1" applyAlignment="1">
      <alignment horizontal="center"/>
    </xf>
    <xf numFmtId="0" fontId="16" fillId="0" borderId="0" xfId="0" applyFont="1"/>
    <xf numFmtId="0" fontId="19" fillId="0" borderId="1" xfId="0" applyFont="1" applyBorder="1" applyAlignment="1">
      <alignment horizontal="center"/>
    </xf>
    <xf numFmtId="3" fontId="16" fillId="0" borderId="0" xfId="0" applyNumberFormat="1" applyFont="1" applyBorder="1" applyAlignment="1">
      <alignment horizontal="center"/>
    </xf>
    <xf numFmtId="3" fontId="17" fillId="0" borderId="0" xfId="0" applyNumberFormat="1" applyFont="1" applyAlignment="1">
      <alignment horizontal="center"/>
    </xf>
    <xf numFmtId="1" fontId="10" fillId="0" borderId="0" xfId="0" applyNumberFormat="1" applyFont="1"/>
    <xf numFmtId="3" fontId="10" fillId="0" borderId="0" xfId="0" applyNumberFormat="1" applyFont="1"/>
    <xf numFmtId="0" fontId="10" fillId="0" borderId="0" xfId="0" applyFont="1" applyAlignment="1">
      <alignment horizontal="center"/>
    </xf>
    <xf numFmtId="165" fontId="10" fillId="0" borderId="0" xfId="0" applyNumberFormat="1" applyFont="1"/>
    <xf numFmtId="165" fontId="23" fillId="0" borderId="0" xfId="0" applyNumberFormat="1" applyFont="1"/>
    <xf numFmtId="3" fontId="23" fillId="0" borderId="0" xfId="0" applyNumberFormat="1" applyFont="1"/>
    <xf numFmtId="3" fontId="16" fillId="0" borderId="0" xfId="0" applyNumberFormat="1" applyFont="1"/>
    <xf numFmtId="0" fontId="19" fillId="0" borderId="1" xfId="0" applyFont="1" applyBorder="1"/>
    <xf numFmtId="1" fontId="3" fillId="0" borderId="0" xfId="0" applyNumberFormat="1" applyFont="1" applyBorder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0" fontId="24" fillId="0" borderId="0" xfId="0" applyFont="1" applyBorder="1" applyAlignment="1" applyProtection="1">
      <alignment horizontal="left"/>
    </xf>
    <xf numFmtId="3" fontId="24" fillId="0" borderId="0" xfId="0" applyNumberFormat="1" applyFont="1" applyBorder="1" applyAlignment="1" applyProtection="1">
      <alignment horizontal="right"/>
    </xf>
    <xf numFmtId="4" fontId="24" fillId="0" borderId="0" xfId="0" applyNumberFormat="1" applyFont="1" applyBorder="1" applyAlignment="1" applyProtection="1">
      <alignment horizontal="center"/>
    </xf>
    <xf numFmtId="165" fontId="24" fillId="0" borderId="0" xfId="0" applyNumberFormat="1" applyFont="1" applyBorder="1" applyProtection="1"/>
    <xf numFmtId="165" fontId="25" fillId="0" borderId="0" xfId="0" applyNumberFormat="1" applyFont="1" applyBorder="1" applyAlignment="1" applyProtection="1">
      <alignment horizontal="right"/>
      <protection locked="0"/>
    </xf>
    <xf numFmtId="3" fontId="25" fillId="0" borderId="0" xfId="0" applyNumberFormat="1" applyFont="1" applyBorder="1" applyAlignment="1" applyProtection="1">
      <alignment horizontal="right"/>
    </xf>
    <xf numFmtId="3" fontId="26" fillId="0" borderId="0" xfId="0" applyNumberFormat="1" applyFont="1" applyBorder="1" applyAlignment="1" applyProtection="1">
      <alignment horizontal="right"/>
    </xf>
    <xf numFmtId="165" fontId="26" fillId="0" borderId="0" xfId="0" applyNumberFormat="1" applyFont="1" applyBorder="1" applyAlignment="1" applyProtection="1">
      <alignment horizontal="right"/>
    </xf>
    <xf numFmtId="4" fontId="24" fillId="0" borderId="0" xfId="0" applyNumberFormat="1" applyFont="1" applyAlignment="1" applyProtection="1">
      <alignment horizontal="left"/>
    </xf>
    <xf numFmtId="0" fontId="24" fillId="0" borderId="0" xfId="0" applyFont="1" applyAlignment="1" applyProtection="1">
      <alignment horizontal="left"/>
    </xf>
    <xf numFmtId="0" fontId="24" fillId="0" borderId="0" xfId="3" applyFont="1"/>
    <xf numFmtId="0" fontId="27" fillId="0" borderId="0" xfId="0" applyFont="1"/>
    <xf numFmtId="0" fontId="26" fillId="0" borderId="0" xfId="0" applyFont="1"/>
    <xf numFmtId="2" fontId="24" fillId="0" borderId="0" xfId="0" applyNumberFormat="1" applyFont="1" applyAlignment="1" applyProtection="1">
      <alignment horizontal="center"/>
    </xf>
    <xf numFmtId="3" fontId="26" fillId="0" borderId="0" xfId="0" applyNumberFormat="1" applyFont="1" applyProtection="1"/>
    <xf numFmtId="0" fontId="28" fillId="0" borderId="0" xfId="0" applyFont="1" applyBorder="1" applyAlignment="1" applyProtection="1">
      <alignment horizontal="left"/>
    </xf>
    <xf numFmtId="3" fontId="29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4" fontId="28" fillId="0" borderId="0" xfId="0" applyNumberFormat="1" applyFont="1" applyBorder="1" applyAlignment="1" applyProtection="1">
      <alignment horizontal="center"/>
    </xf>
    <xf numFmtId="165" fontId="28" fillId="0" borderId="0" xfId="0" applyNumberFormat="1" applyFont="1" applyBorder="1" applyProtection="1"/>
    <xf numFmtId="165" fontId="30" fillId="0" borderId="0" xfId="0" applyNumberFormat="1" applyFont="1" applyBorder="1" applyAlignment="1" applyProtection="1">
      <alignment horizontal="right"/>
      <protection locked="0"/>
    </xf>
    <xf numFmtId="3" fontId="30" fillId="0" borderId="0" xfId="0" applyNumberFormat="1" applyFont="1" applyBorder="1" applyAlignment="1" applyProtection="1">
      <alignment horizontal="right"/>
    </xf>
    <xf numFmtId="165" fontId="19" fillId="0" borderId="0" xfId="0" applyNumberFormat="1" applyFont="1" applyBorder="1" applyAlignment="1" applyProtection="1">
      <alignment horizontal="right"/>
    </xf>
    <xf numFmtId="4" fontId="28" fillId="0" borderId="0" xfId="0" applyNumberFormat="1" applyFont="1" applyAlignment="1" applyProtection="1">
      <alignment horizontal="left"/>
    </xf>
    <xf numFmtId="0" fontId="28" fillId="0" borderId="0" xfId="0" applyFont="1" applyAlignment="1" applyProtection="1">
      <alignment horizontal="left"/>
    </xf>
    <xf numFmtId="0" fontId="28" fillId="0" borderId="0" xfId="3" applyFont="1"/>
    <xf numFmtId="0" fontId="31" fillId="0" borderId="0" xfId="0" applyFont="1"/>
    <xf numFmtId="0" fontId="32" fillId="0" borderId="0" xfId="0" applyFont="1"/>
    <xf numFmtId="2" fontId="28" fillId="0" borderId="0" xfId="0" applyNumberFormat="1" applyFont="1" applyAlignment="1" applyProtection="1">
      <alignment horizontal="center"/>
    </xf>
    <xf numFmtId="3" fontId="32" fillId="0" borderId="0" xfId="0" applyNumberFormat="1" applyFont="1" applyProtection="1"/>
    <xf numFmtId="0" fontId="33" fillId="0" borderId="0" xfId="0" applyFont="1" applyBorder="1" applyAlignment="1" applyProtection="1">
      <alignment horizontal="left"/>
    </xf>
    <xf numFmtId="3" fontId="33" fillId="0" borderId="0" xfId="0" applyNumberFormat="1" applyFont="1" applyBorder="1" applyAlignment="1" applyProtection="1">
      <alignment horizontal="right"/>
    </xf>
    <xf numFmtId="4" fontId="33" fillId="0" borderId="0" xfId="0" applyNumberFormat="1" applyFont="1" applyBorder="1" applyAlignment="1" applyProtection="1">
      <alignment horizontal="center"/>
    </xf>
    <xf numFmtId="165" fontId="33" fillId="0" borderId="0" xfId="0" applyNumberFormat="1" applyFont="1" applyBorder="1" applyProtection="1"/>
    <xf numFmtId="165" fontId="34" fillId="0" borderId="0" xfId="0" applyNumberFormat="1" applyFont="1" applyBorder="1" applyAlignment="1" applyProtection="1">
      <alignment horizontal="right"/>
      <protection locked="0"/>
    </xf>
    <xf numFmtId="3" fontId="34" fillId="0" borderId="0" xfId="0" applyNumberFormat="1" applyFont="1" applyBorder="1" applyAlignment="1" applyProtection="1">
      <alignment horizontal="right"/>
    </xf>
    <xf numFmtId="4" fontId="17" fillId="0" borderId="0" xfId="0" applyNumberFormat="1" applyFont="1" applyAlignment="1" applyProtection="1">
      <alignment horizontal="left"/>
    </xf>
    <xf numFmtId="0" fontId="17" fillId="0" borderId="0" xfId="0" applyFont="1" applyAlignment="1" applyProtection="1">
      <alignment horizontal="left"/>
    </xf>
    <xf numFmtId="0" fontId="17" fillId="0" borderId="0" xfId="3" applyFont="1"/>
    <xf numFmtId="2" fontId="35" fillId="0" borderId="0" xfId="0" applyNumberFormat="1" applyFont="1" applyAlignment="1" applyProtection="1">
      <alignment horizontal="center"/>
    </xf>
    <xf numFmtId="3" fontId="19" fillId="0" borderId="0" xfId="0" applyNumberFormat="1" applyFont="1" applyProtection="1"/>
    <xf numFmtId="0" fontId="23" fillId="0" borderId="0" xfId="0" applyFont="1" applyBorder="1" applyAlignment="1" applyProtection="1">
      <alignment horizontal="left"/>
    </xf>
    <xf numFmtId="3" fontId="10" fillId="0" borderId="0" xfId="0" applyNumberFormat="1" applyFont="1" applyBorder="1" applyAlignment="1" applyProtection="1">
      <alignment horizontal="right"/>
      <protection locked="0"/>
    </xf>
    <xf numFmtId="3" fontId="10" fillId="0" borderId="0" xfId="0" applyNumberFormat="1" applyFont="1" applyBorder="1" applyAlignment="1" applyProtection="1">
      <alignment horizontal="center"/>
      <protection locked="0"/>
    </xf>
    <xf numFmtId="165" fontId="10" fillId="0" borderId="0" xfId="0" applyNumberFormat="1" applyFont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right"/>
      <protection locked="0"/>
    </xf>
    <xf numFmtId="165" fontId="16" fillId="0" borderId="0" xfId="0" applyNumberFormat="1" applyFont="1" applyBorder="1" applyAlignment="1" applyProtection="1">
      <alignment horizontal="right"/>
      <protection locked="0"/>
    </xf>
    <xf numFmtId="0" fontId="36" fillId="0" borderId="0" xfId="0" applyFont="1" applyProtection="1"/>
    <xf numFmtId="166" fontId="37" fillId="0" borderId="0" xfId="0" applyNumberFormat="1" applyFont="1" applyFill="1" applyBorder="1" applyAlignment="1" applyProtection="1">
      <alignment vertical="center"/>
    </xf>
    <xf numFmtId="166" fontId="10" fillId="0" borderId="0" xfId="3" applyNumberFormat="1" applyFont="1" applyFill="1" applyBorder="1" applyAlignment="1">
      <alignment horizontal="left" vertical="center"/>
    </xf>
    <xf numFmtId="0" fontId="38" fillId="0" borderId="0" xfId="0" applyFont="1" applyAlignment="1">
      <alignment horizontal="center"/>
    </xf>
    <xf numFmtId="0" fontId="10" fillId="0" borderId="0" xfId="0" applyFont="1" applyAlignment="1" applyProtection="1">
      <alignment horizontal="left"/>
    </xf>
    <xf numFmtId="3" fontId="35" fillId="0" borderId="0" xfId="4" applyNumberFormat="1" applyFont="1" applyAlignment="1" applyProtection="1">
      <alignment horizontal="right"/>
      <protection locked="0"/>
    </xf>
    <xf numFmtId="3" fontId="17" fillId="0" borderId="0" xfId="0" applyNumberFormat="1" applyFont="1" applyBorder="1" applyProtection="1"/>
    <xf numFmtId="3" fontId="17" fillId="0" borderId="0" xfId="0" applyNumberFormat="1" applyFont="1" applyBorder="1" applyAlignment="1" applyProtection="1">
      <alignment horizontal="center"/>
    </xf>
    <xf numFmtId="165" fontId="18" fillId="0" borderId="0" xfId="0" applyNumberFormat="1" applyFont="1" applyBorder="1" applyProtection="1"/>
    <xf numFmtId="165" fontId="19" fillId="0" borderId="0" xfId="0" applyNumberFormat="1" applyFont="1" applyBorder="1" applyProtection="1"/>
    <xf numFmtId="0" fontId="10" fillId="0" borderId="0" xfId="0" applyFont="1" applyProtection="1"/>
    <xf numFmtId="0" fontId="20" fillId="0" borderId="0" xfId="3" applyFont="1" applyBorder="1" applyAlignment="1">
      <alignment horizontal="right"/>
    </xf>
    <xf numFmtId="49" fontId="3" fillId="0" borderId="0" xfId="5" applyNumberFormat="1" applyFont="1" applyFill="1" applyBorder="1" applyAlignment="1" applyProtection="1">
      <alignment horizontal="center"/>
      <protection locked="0"/>
    </xf>
    <xf numFmtId="0" fontId="40" fillId="0" borderId="0" xfId="0" applyFont="1" applyAlignment="1" applyProtection="1">
      <alignment horizontal="left"/>
    </xf>
    <xf numFmtId="168" fontId="35" fillId="0" borderId="0" xfId="0" applyNumberFormat="1" applyFont="1" applyAlignment="1">
      <alignment horizontal="center"/>
    </xf>
    <xf numFmtId="3" fontId="16" fillId="0" borderId="0" xfId="0" applyNumberFormat="1" applyFont="1" applyBorder="1"/>
    <xf numFmtId="3" fontId="16" fillId="0" borderId="0" xfId="1" applyNumberFormat="1" applyFont="1"/>
    <xf numFmtId="168" fontId="0" fillId="0" borderId="0" xfId="0" applyNumberFormat="1"/>
    <xf numFmtId="0" fontId="17" fillId="0" borderId="0" xfId="0" applyFont="1" applyProtection="1"/>
    <xf numFmtId="166" fontId="20" fillId="0" borderId="0" xfId="0" applyNumberFormat="1" applyFont="1" applyFill="1" applyBorder="1" applyAlignment="1" applyProtection="1">
      <alignment vertical="center"/>
    </xf>
    <xf numFmtId="3" fontId="40" fillId="0" borderId="0" xfId="4" applyNumberFormat="1" applyFont="1" applyAlignment="1" applyProtection="1">
      <alignment horizontal="right"/>
      <protection locked="0"/>
    </xf>
    <xf numFmtId="0" fontId="41" fillId="0" borderId="0" xfId="0" applyFont="1"/>
    <xf numFmtId="165" fontId="40" fillId="0" borderId="0" xfId="4" applyNumberFormat="1" applyFont="1" applyAlignment="1" applyProtection="1">
      <alignment horizontal="right"/>
      <protection locked="0"/>
    </xf>
    <xf numFmtId="0" fontId="2" fillId="0" borderId="0" xfId="0" applyFont="1"/>
  </cellXfs>
  <cellStyles count="6">
    <cellStyle name="Normaali" xfId="0" builtinId="0"/>
    <cellStyle name="Normaali 2" xfId="4"/>
    <cellStyle name="Normaali 3" xfId="5"/>
    <cellStyle name="Normaali_KUNVEROT" xfId="2"/>
    <cellStyle name="Normaali_Taul1" xfId="3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F313"/>
  <sheetViews>
    <sheetView tabSelected="1" zoomScaleNormal="100" workbookViewId="0">
      <pane xSplit="1" ySplit="18" topLeftCell="B19" activePane="bottomRight" state="frozen"/>
      <selection sqref="A1:XFD1048576"/>
      <selection pane="topRight" sqref="A1:XFD1048576"/>
      <selection pane="bottomLeft" sqref="A1:XFD1048576"/>
      <selection pane="bottomRight" activeCell="C4" sqref="C4"/>
    </sheetView>
  </sheetViews>
  <sheetFormatPr defaultRowHeight="13" x14ac:dyDescent="0.3"/>
  <cols>
    <col min="1" max="1" width="23" customWidth="1"/>
    <col min="2" max="2" width="8.54296875" customWidth="1"/>
    <col min="3" max="3" width="14.1796875" customWidth="1"/>
    <col min="4" max="5" width="12.26953125" customWidth="1"/>
    <col min="6" max="6" width="13.1796875" customWidth="1"/>
    <col min="7" max="7" width="8.453125" style="2" customWidth="1"/>
    <col min="8" max="8" width="8.453125" customWidth="1"/>
    <col min="9" max="9" width="9" customWidth="1"/>
    <col min="10" max="10" width="8.54296875" customWidth="1"/>
    <col min="11" max="11" width="6.7265625" style="3" customWidth="1"/>
    <col min="12" max="12" width="12.26953125" style="3" bestFit="1" customWidth="1"/>
    <col min="13" max="13" width="9.54296875" customWidth="1"/>
    <col min="14" max="14" width="9.26953125" customWidth="1"/>
    <col min="15" max="15" width="8.26953125" customWidth="1"/>
    <col min="16" max="18" width="9.54296875" hidden="1" customWidth="1"/>
    <col min="19" max="19" width="0" hidden="1" customWidth="1"/>
    <col min="21" max="21" width="10.453125" customWidth="1"/>
    <col min="23" max="23" width="9.7265625" bestFit="1" customWidth="1"/>
    <col min="24" max="24" width="14.453125" bestFit="1" customWidth="1"/>
    <col min="25" max="26" width="13" customWidth="1"/>
  </cols>
  <sheetData>
    <row r="1" spans="1:27" x14ac:dyDescent="0.3">
      <c r="A1" s="1"/>
    </row>
    <row r="2" spans="1:27" ht="18" x14ac:dyDescent="0.4">
      <c r="A2" s="4" t="s">
        <v>0</v>
      </c>
      <c r="B2" s="4"/>
      <c r="C2" s="4"/>
      <c r="D2" s="4"/>
      <c r="E2" s="4"/>
      <c r="F2" s="4"/>
      <c r="G2" s="5"/>
      <c r="H2" s="4"/>
      <c r="I2" s="4"/>
      <c r="J2" s="4"/>
      <c r="K2" s="6"/>
      <c r="L2" s="7"/>
      <c r="M2" s="4"/>
      <c r="N2" s="4"/>
    </row>
    <row r="3" spans="1:27" ht="14" x14ac:dyDescent="0.3">
      <c r="A3" s="8" t="s">
        <v>1</v>
      </c>
      <c r="L3" s="7"/>
      <c r="U3" s="3" t="s">
        <v>2</v>
      </c>
    </row>
    <row r="4" spans="1:27" ht="14" x14ac:dyDescent="0.3">
      <c r="A4" s="9" t="s">
        <v>3</v>
      </c>
      <c r="L4" s="10"/>
      <c r="Y4" s="10"/>
      <c r="Z4" s="10"/>
    </row>
    <row r="5" spans="1:27" ht="14" x14ac:dyDescent="0.3">
      <c r="A5" s="9" t="s">
        <v>4</v>
      </c>
      <c r="K5" s="11"/>
    </row>
    <row r="6" spans="1:27" x14ac:dyDescent="0.3">
      <c r="A6" s="12" t="s">
        <v>5</v>
      </c>
    </row>
    <row r="7" spans="1:27" x14ac:dyDescent="0.3">
      <c r="A7" s="13" t="s">
        <v>6</v>
      </c>
      <c r="W7" s="14"/>
      <c r="X7" s="14" t="s">
        <v>7</v>
      </c>
      <c r="Y7" s="14"/>
      <c r="Z7" s="14"/>
    </row>
    <row r="8" spans="1:27" x14ac:dyDescent="0.3">
      <c r="W8" s="14" t="s">
        <v>8</v>
      </c>
      <c r="X8" s="14" t="s">
        <v>9</v>
      </c>
      <c r="Y8" s="14" t="s">
        <v>10</v>
      </c>
      <c r="Z8" s="14" t="s">
        <v>11</v>
      </c>
    </row>
    <row r="9" spans="1:27" ht="12.5" x14ac:dyDescent="0.25">
      <c r="A9" s="15" t="s">
        <v>12</v>
      </c>
      <c r="B9" s="16" t="s">
        <v>13</v>
      </c>
      <c r="C9" s="16" t="s">
        <v>14</v>
      </c>
      <c r="D9" s="16" t="s">
        <v>15</v>
      </c>
      <c r="E9" s="16" t="s">
        <v>16</v>
      </c>
      <c r="F9" s="15" t="s">
        <v>17</v>
      </c>
      <c r="G9" s="16"/>
      <c r="H9" s="16" t="s">
        <v>18</v>
      </c>
      <c r="I9" s="17" t="s">
        <v>18</v>
      </c>
      <c r="J9" s="17" t="s">
        <v>18</v>
      </c>
      <c r="K9" s="18" t="s">
        <v>19</v>
      </c>
      <c r="L9" s="18"/>
      <c r="M9" s="19" t="s">
        <v>20</v>
      </c>
      <c r="N9" s="20"/>
      <c r="O9" s="21" t="s">
        <v>21</v>
      </c>
      <c r="P9" s="22" t="s">
        <v>22</v>
      </c>
      <c r="Q9" s="23" t="s">
        <v>23</v>
      </c>
      <c r="R9" s="24" t="s">
        <v>24</v>
      </c>
      <c r="S9" s="25" t="s">
        <v>25</v>
      </c>
      <c r="U9" s="26" t="s">
        <v>12</v>
      </c>
      <c r="V9" s="27"/>
      <c r="W9" s="14" t="s">
        <v>26</v>
      </c>
      <c r="X9" s="14" t="s">
        <v>27</v>
      </c>
      <c r="Y9" s="14" t="s">
        <v>28</v>
      </c>
      <c r="Z9" s="14" t="s">
        <v>29</v>
      </c>
      <c r="AA9" s="2"/>
    </row>
    <row r="10" spans="1:27" ht="12.5" x14ac:dyDescent="0.25">
      <c r="A10" s="15"/>
      <c r="B10" s="16" t="s">
        <v>30</v>
      </c>
      <c r="C10" s="16" t="s">
        <v>26</v>
      </c>
      <c r="D10" s="16" t="s">
        <v>31</v>
      </c>
      <c r="E10" s="16" t="s">
        <v>32</v>
      </c>
      <c r="F10" s="28" t="s">
        <v>33</v>
      </c>
      <c r="G10" s="29"/>
      <c r="H10" s="16" t="s">
        <v>34</v>
      </c>
      <c r="I10" s="17" t="s">
        <v>35</v>
      </c>
      <c r="J10" s="17" t="s">
        <v>36</v>
      </c>
      <c r="K10" s="30"/>
      <c r="L10" s="30"/>
      <c r="M10" s="31"/>
      <c r="N10" s="32"/>
      <c r="O10" s="33"/>
      <c r="P10" s="34" t="s">
        <v>37</v>
      </c>
      <c r="Q10" s="23" t="s">
        <v>38</v>
      </c>
      <c r="R10" s="35" t="s">
        <v>39</v>
      </c>
      <c r="S10" s="25" t="s">
        <v>40</v>
      </c>
      <c r="U10" s="26"/>
      <c r="V10" s="36"/>
      <c r="W10" s="37" t="s">
        <v>41</v>
      </c>
      <c r="X10" s="38" t="s">
        <v>41</v>
      </c>
      <c r="Y10" s="38" t="s">
        <v>41</v>
      </c>
      <c r="Z10" s="38">
        <v>2017</v>
      </c>
      <c r="AA10" s="39"/>
    </row>
    <row r="11" spans="1:27" ht="12.5" x14ac:dyDescent="0.25">
      <c r="A11" s="15"/>
      <c r="B11" s="40" t="s">
        <v>42</v>
      </c>
      <c r="C11" s="40">
        <v>2017</v>
      </c>
      <c r="D11" s="40">
        <v>2017</v>
      </c>
      <c r="E11" s="16" t="s">
        <v>43</v>
      </c>
      <c r="F11" s="15"/>
      <c r="G11" s="16" t="s">
        <v>44</v>
      </c>
      <c r="H11" s="16" t="s">
        <v>45</v>
      </c>
      <c r="I11" s="17" t="s">
        <v>46</v>
      </c>
      <c r="J11" s="41" t="s">
        <v>47</v>
      </c>
      <c r="K11" s="42" t="s">
        <v>44</v>
      </c>
      <c r="L11" s="42" t="s">
        <v>48</v>
      </c>
      <c r="M11" s="19" t="s">
        <v>48</v>
      </c>
      <c r="N11" s="20"/>
      <c r="O11" s="43"/>
      <c r="P11" s="43"/>
      <c r="Q11" s="44" t="s">
        <v>49</v>
      </c>
      <c r="R11" s="35"/>
      <c r="S11" s="25">
        <v>2017</v>
      </c>
      <c r="U11" s="45"/>
      <c r="V11" s="27">
        <v>2017</v>
      </c>
      <c r="W11" s="14" t="s">
        <v>48</v>
      </c>
      <c r="X11" s="14" t="s">
        <v>48</v>
      </c>
      <c r="Y11" s="14" t="s">
        <v>48</v>
      </c>
      <c r="Z11" s="14" t="s">
        <v>48</v>
      </c>
      <c r="AA11" s="2"/>
    </row>
    <row r="12" spans="1:27" x14ac:dyDescent="0.3">
      <c r="A12" s="15"/>
      <c r="B12" s="40">
        <v>2016</v>
      </c>
      <c r="C12" s="40" t="s">
        <v>48</v>
      </c>
      <c r="D12" s="40" t="s">
        <v>48</v>
      </c>
      <c r="E12" s="40">
        <v>2017</v>
      </c>
      <c r="F12" s="16" t="s">
        <v>48</v>
      </c>
      <c r="G12" s="16" t="s">
        <v>50</v>
      </c>
      <c r="H12" s="16" t="s">
        <v>51</v>
      </c>
      <c r="I12" s="17" t="s">
        <v>52</v>
      </c>
      <c r="J12" s="41"/>
      <c r="K12" s="42" t="s">
        <v>50</v>
      </c>
      <c r="L12" s="18"/>
      <c r="M12" s="19"/>
      <c r="N12" s="20"/>
      <c r="O12" s="43"/>
      <c r="P12" s="43"/>
      <c r="Q12" s="25"/>
      <c r="R12" s="35"/>
      <c r="U12" s="14"/>
      <c r="V12" s="46"/>
      <c r="W12" s="47"/>
      <c r="X12" s="47"/>
      <c r="Y12" s="47"/>
      <c r="Z12" s="47"/>
      <c r="AA12" s="2"/>
    </row>
    <row r="13" spans="1:27" ht="12.5" x14ac:dyDescent="0.25">
      <c r="A13" s="15"/>
      <c r="B13" s="16"/>
      <c r="C13" s="16"/>
      <c r="D13" s="16"/>
      <c r="E13" s="40" t="s">
        <v>48</v>
      </c>
      <c r="F13" s="16"/>
      <c r="G13" s="16"/>
      <c r="H13" s="16"/>
      <c r="I13" s="17" t="s">
        <v>53</v>
      </c>
      <c r="J13" s="16"/>
      <c r="K13" s="42"/>
      <c r="L13" s="18"/>
      <c r="M13" s="19"/>
      <c r="N13" s="20"/>
      <c r="O13" s="43"/>
      <c r="P13" s="43"/>
      <c r="Q13" s="48"/>
      <c r="U13" s="49"/>
      <c r="V13" s="50"/>
      <c r="W13" s="51"/>
      <c r="X13" s="51"/>
      <c r="Y13" s="51"/>
      <c r="Z13" s="51"/>
      <c r="AA13" s="2"/>
    </row>
    <row r="14" spans="1:27" ht="12.5" x14ac:dyDescent="0.25">
      <c r="A14" s="43"/>
      <c r="B14" s="52"/>
      <c r="C14" s="53"/>
      <c r="D14" s="53"/>
      <c r="E14" s="53"/>
      <c r="F14" s="54"/>
      <c r="G14" s="55"/>
      <c r="H14" s="56"/>
      <c r="I14" s="56"/>
      <c r="J14" s="56"/>
      <c r="K14" s="57"/>
      <c r="L14" s="58"/>
      <c r="M14" s="59"/>
      <c r="N14" s="59"/>
      <c r="O14" s="43"/>
      <c r="P14" s="43"/>
      <c r="Q14" s="43"/>
      <c r="R14" s="43"/>
      <c r="U14" s="49"/>
      <c r="V14" s="60"/>
      <c r="W14" s="61"/>
      <c r="X14" s="61"/>
      <c r="Y14" s="62"/>
      <c r="Z14" s="62"/>
      <c r="AA14" s="2"/>
    </row>
    <row r="15" spans="1:27" s="74" customFormat="1" ht="12.5" x14ac:dyDescent="0.25">
      <c r="A15" s="63" t="str">
        <f>"Yhteensä (" &amp; COUNTIF(B19:B313,"&gt;0") &amp; ")"</f>
        <v>Yhteensä (295)</v>
      </c>
      <c r="B15" s="64">
        <f>SUM(B19:B313)</f>
        <v>5474083</v>
      </c>
      <c r="C15" s="64">
        <f>SUM(C19:C313)</f>
        <v>18440217166.527531</v>
      </c>
      <c r="D15" s="64">
        <f>SUM(D19:D313)</f>
        <v>1706395388.5132196</v>
      </c>
      <c r="E15" s="64">
        <f>SUM(E19:E313)</f>
        <v>10586567.688499998</v>
      </c>
      <c r="F15" s="64">
        <f>SUM(F19:F313)</f>
        <v>20157199122.729275</v>
      </c>
      <c r="G15" s="65">
        <f>ROUND(F15/B15,2)</f>
        <v>3682.3</v>
      </c>
      <c r="H15" s="66">
        <f>COUNT(H19:H313)</f>
        <v>295</v>
      </c>
      <c r="I15" s="66"/>
      <c r="J15" s="66"/>
      <c r="K15" s="67">
        <f>L15/B15</f>
        <v>137.10800247773341</v>
      </c>
      <c r="L15" s="68">
        <f>SUM(L19:L313)</f>
        <v>750540585.52731836</v>
      </c>
      <c r="M15" s="69">
        <f>SUM(M19:M313)</f>
        <v>737852600.11983049</v>
      </c>
      <c r="N15" s="70"/>
      <c r="O15" s="71"/>
      <c r="P15" s="72"/>
      <c r="Q15" s="73"/>
      <c r="R15" s="73"/>
      <c r="U15" s="75" t="s">
        <v>54</v>
      </c>
      <c r="V15" s="76">
        <f>ROUND(100*W15/X15,2)</f>
        <v>19.899999999999999</v>
      </c>
      <c r="W15" s="77">
        <f>SUM(W19:W313)</f>
        <v>18439255039.650005</v>
      </c>
      <c r="X15" s="77">
        <f>SUM(X19:X313)</f>
        <v>92664407871.997665</v>
      </c>
      <c r="Y15" s="77">
        <f>SUM(Y19:Y313)</f>
        <v>1706395388.5132196</v>
      </c>
      <c r="Z15" s="77">
        <f>SUM(Z19:Z313)</f>
        <v>683004367</v>
      </c>
    </row>
    <row r="16" spans="1:27" s="89" customFormat="1" ht="12.5" x14ac:dyDescent="0.25">
      <c r="A16" s="78" t="str">
        <f>"Tasauksen saajat (" &amp; COUNTIF(L19:L313,"&gt;0") &amp; ")"</f>
        <v>Tasauksen saajat (266)</v>
      </c>
      <c r="B16" s="79">
        <f>SUMIFS($B$19:$B$313,$L$19:$L$313,"&gt;0")</f>
        <v>3711454</v>
      </c>
      <c r="C16" s="80"/>
      <c r="D16" s="80"/>
      <c r="E16" s="80"/>
      <c r="F16" s="80"/>
      <c r="G16" s="81"/>
      <c r="H16" s="82">
        <f>COUNTIF(H19:H313,"&gt;0")</f>
        <v>266</v>
      </c>
      <c r="I16" s="82"/>
      <c r="J16" s="82"/>
      <c r="K16" s="83">
        <f>L16/B16</f>
        <v>377.3104544346611</v>
      </c>
      <c r="L16" s="84">
        <f>SUMIF($L$19:$L$313,"&gt;0")</f>
        <v>1400370395.3533406</v>
      </c>
      <c r="M16" s="84"/>
      <c r="N16" s="85"/>
      <c r="O16" s="86"/>
      <c r="P16" s="87"/>
      <c r="Q16" s="88"/>
      <c r="R16" s="88"/>
      <c r="U16" s="90"/>
      <c r="V16" s="91"/>
      <c r="W16" s="92"/>
      <c r="X16" s="92"/>
      <c r="Y16" s="92"/>
      <c r="Z16" s="92"/>
    </row>
    <row r="17" spans="1:32" ht="12.5" x14ac:dyDescent="0.25">
      <c r="A17" s="93" t="str">
        <f>"Tasauksen maksajat (" &amp; COUNTIF(L19:L313,"&lt;0") &amp; ")"</f>
        <v>Tasauksen maksajat (29)</v>
      </c>
      <c r="B17" s="94">
        <f>SUMIFS($B$19:$B$313,$L$19:$L$313,"&lt;0")</f>
        <v>1762629</v>
      </c>
      <c r="D17" s="94"/>
      <c r="E17" s="94"/>
      <c r="F17" s="94"/>
      <c r="G17" s="95"/>
      <c r="H17" s="96">
        <f>COUNTIF(H19:H313,"&lt;0")</f>
        <v>29</v>
      </c>
      <c r="I17" s="96"/>
      <c r="J17" s="96"/>
      <c r="K17" s="97">
        <f>L17/B17</f>
        <v>-368.67078087675935</v>
      </c>
      <c r="L17" s="97">
        <f>SUMIF($L$19:$L$313,"&lt;0")</f>
        <v>-649829809.82602143</v>
      </c>
      <c r="M17" s="98"/>
      <c r="O17" s="99"/>
      <c r="P17" s="100"/>
      <c r="Q17" s="101"/>
      <c r="R17" s="101"/>
      <c r="U17" s="49"/>
      <c r="V17" s="102"/>
      <c r="W17" s="103"/>
      <c r="X17" s="103"/>
      <c r="Y17" s="103"/>
      <c r="Z17" s="103"/>
    </row>
    <row r="18" spans="1:32" x14ac:dyDescent="0.3">
      <c r="A18" s="104"/>
      <c r="B18" s="105"/>
      <c r="C18" s="105"/>
      <c r="D18" s="105"/>
      <c r="E18" s="105"/>
      <c r="F18" s="105"/>
      <c r="G18" s="106"/>
      <c r="H18" s="107"/>
      <c r="I18" s="107"/>
      <c r="J18" s="107"/>
      <c r="K18" s="108"/>
      <c r="L18" s="108"/>
      <c r="M18" s="109"/>
      <c r="N18" s="109"/>
      <c r="O18" s="110"/>
      <c r="P18" s="111"/>
      <c r="Q18" s="101"/>
      <c r="R18" s="112"/>
      <c r="U18" s="49"/>
      <c r="V18" s="113"/>
      <c r="W18" s="49"/>
      <c r="X18" s="49"/>
      <c r="Y18" s="59"/>
      <c r="Z18" s="59"/>
    </row>
    <row r="19" spans="1:32" ht="12.5" x14ac:dyDescent="0.25">
      <c r="A19" s="114" t="s">
        <v>55</v>
      </c>
      <c r="B19" s="115">
        <v>9899</v>
      </c>
      <c r="C19" s="116">
        <f>$V$15*X19/100</f>
        <v>22302754.042988505</v>
      </c>
      <c r="D19" s="116">
        <f t="shared" ref="D19:D82" si="0">Y19</f>
        <v>2225115.1851671846</v>
      </c>
      <c r="E19" s="116">
        <f>IF(Z19=0,0,3.1*Z19/100/2)</f>
        <v>0</v>
      </c>
      <c r="F19" s="116">
        <f>C19+D19+E19</f>
        <v>24527869.228155691</v>
      </c>
      <c r="G19" s="117">
        <f>F19/B19</f>
        <v>2477.812832423042</v>
      </c>
      <c r="H19" s="107">
        <f>$G$15-G19</f>
        <v>1204.4871675769582</v>
      </c>
      <c r="I19" s="11">
        <f>IF(H19&lt;0,LN(-H19),0)</f>
        <v>0</v>
      </c>
      <c r="J19" s="11">
        <f>IF(H19&lt;0,30+I19,0)</f>
        <v>0</v>
      </c>
      <c r="K19" s="108">
        <f t="shared" ref="K19:K82" si="1">IF(H19&gt;0,H19*0.8,J19*H19/100)</f>
        <v>963.58973406156656</v>
      </c>
      <c r="L19" s="118">
        <f t="shared" ref="L19:L82" si="2">K19*B19</f>
        <v>9538574.7774754465</v>
      </c>
      <c r="M19" s="119">
        <v>9852634.9808945488</v>
      </c>
      <c r="N19" s="119"/>
      <c r="O19" s="120">
        <v>5</v>
      </c>
      <c r="P19" s="22" t="s">
        <v>55</v>
      </c>
      <c r="Q19" s="121">
        <v>0</v>
      </c>
      <c r="R19" s="122" t="s">
        <v>56</v>
      </c>
      <c r="U19" s="123" t="s">
        <v>57</v>
      </c>
      <c r="V19" s="124">
        <v>21.75</v>
      </c>
      <c r="W19" s="125">
        <v>24376125.649999999</v>
      </c>
      <c r="X19" s="126">
        <f>100*W19/V19</f>
        <v>112074140.91954023</v>
      </c>
      <c r="Y19" s="125">
        <v>2225115.1851671846</v>
      </c>
      <c r="Z19" s="125">
        <v>0</v>
      </c>
      <c r="AC19">
        <v>5</v>
      </c>
      <c r="AD19">
        <f>O19-AC19</f>
        <v>0</v>
      </c>
      <c r="AF19" s="127"/>
    </row>
    <row r="20" spans="1:32" ht="12.5" x14ac:dyDescent="0.25">
      <c r="A20" s="100" t="s">
        <v>58</v>
      </c>
      <c r="B20" s="115">
        <v>2639</v>
      </c>
      <c r="C20" s="116">
        <f t="shared" ref="C20:C83" si="3">$V$15*X20/100</f>
        <v>6027614.5633023251</v>
      </c>
      <c r="D20" s="116">
        <f t="shared" si="0"/>
        <v>251764.81777247885</v>
      </c>
      <c r="E20" s="116">
        <f t="shared" ref="E20:E83" si="4">IF(Z20=0,0,3.1*Z20/100/2)</f>
        <v>0</v>
      </c>
      <c r="F20" s="116">
        <f t="shared" ref="F20:F83" si="5">C20+D20+E20</f>
        <v>6279379.3810748039</v>
      </c>
      <c r="G20" s="117">
        <f t="shared" ref="G20:G83" si="6">F20/B20</f>
        <v>2379.454104234484</v>
      </c>
      <c r="H20" s="107">
        <f t="shared" ref="H20:H83" si="7">$G$15-G20</f>
        <v>1302.8458957655162</v>
      </c>
      <c r="I20" s="11">
        <f t="shared" ref="I20:I83" si="8">IF(H20&lt;0,LN(-H20),0)</f>
        <v>0</v>
      </c>
      <c r="J20" s="11">
        <f t="shared" ref="J20:J83" si="9">IF(H20&lt;0,30+I20,0)</f>
        <v>0</v>
      </c>
      <c r="K20" s="108">
        <f t="shared" si="1"/>
        <v>1042.2767166124129</v>
      </c>
      <c r="L20" s="118">
        <f t="shared" si="2"/>
        <v>2750568.2551401574</v>
      </c>
      <c r="M20" s="119">
        <v>2812527.3668018612</v>
      </c>
      <c r="N20" s="119"/>
      <c r="O20" s="128">
        <v>9</v>
      </c>
      <c r="P20" s="22" t="s">
        <v>58</v>
      </c>
      <c r="Q20" s="121">
        <v>0</v>
      </c>
      <c r="R20" s="122" t="s">
        <v>59</v>
      </c>
      <c r="U20" s="123" t="s">
        <v>60</v>
      </c>
      <c r="V20" s="124">
        <v>21.5</v>
      </c>
      <c r="W20" s="125">
        <v>6512246.8899999997</v>
      </c>
      <c r="X20" s="126">
        <f t="shared" ref="X20:X83" si="10">100*W20/V20</f>
        <v>30289520.41860465</v>
      </c>
      <c r="Y20" s="125">
        <v>251764.81777247885</v>
      </c>
      <c r="Z20" s="125">
        <v>0</v>
      </c>
      <c r="AC20">
        <v>9</v>
      </c>
      <c r="AD20">
        <f>O20-AC20</f>
        <v>0</v>
      </c>
      <c r="AF20" s="127"/>
    </row>
    <row r="21" spans="1:32" ht="12.5" x14ac:dyDescent="0.25">
      <c r="A21" s="100" t="s">
        <v>61</v>
      </c>
      <c r="B21" s="115">
        <v>11907</v>
      </c>
      <c r="C21" s="116">
        <f t="shared" si="3"/>
        <v>27055591.861364704</v>
      </c>
      <c r="D21" s="116">
        <f t="shared" si="0"/>
        <v>2474885.226730492</v>
      </c>
      <c r="E21" s="116">
        <f t="shared" si="4"/>
        <v>0</v>
      </c>
      <c r="F21" s="116">
        <f t="shared" si="5"/>
        <v>29530477.088095196</v>
      </c>
      <c r="G21" s="117">
        <f t="shared" si="6"/>
        <v>2480.093817762257</v>
      </c>
      <c r="H21" s="107">
        <f t="shared" si="7"/>
        <v>1202.2061822377432</v>
      </c>
      <c r="I21" s="11">
        <f t="shared" si="8"/>
        <v>0</v>
      </c>
      <c r="J21" s="11">
        <f t="shared" si="9"/>
        <v>0</v>
      </c>
      <c r="K21" s="108">
        <f t="shared" si="1"/>
        <v>961.76494579019459</v>
      </c>
      <c r="L21" s="118">
        <f t="shared" si="2"/>
        <v>11451735.209523847</v>
      </c>
      <c r="M21" s="119">
        <v>11667547.489991523</v>
      </c>
      <c r="N21" s="119"/>
      <c r="O21" s="128">
        <v>10</v>
      </c>
      <c r="P21" s="22" t="s">
        <v>61</v>
      </c>
      <c r="Q21" s="121">
        <v>0</v>
      </c>
      <c r="R21" s="122" t="s">
        <v>56</v>
      </c>
      <c r="U21" s="123" t="s">
        <v>62</v>
      </c>
      <c r="V21" s="124">
        <v>21.25</v>
      </c>
      <c r="W21" s="125">
        <v>28891021.460000001</v>
      </c>
      <c r="X21" s="126">
        <f t="shared" si="10"/>
        <v>135957748.04705882</v>
      </c>
      <c r="Y21" s="125">
        <v>2474885.226730492</v>
      </c>
      <c r="Z21" s="125">
        <v>0</v>
      </c>
      <c r="AC21">
        <v>10</v>
      </c>
      <c r="AD21">
        <f>O21-AC21</f>
        <v>0</v>
      </c>
      <c r="AF21" s="127"/>
    </row>
    <row r="22" spans="1:32" ht="12.5" x14ac:dyDescent="0.25">
      <c r="A22" s="100" t="s">
        <v>63</v>
      </c>
      <c r="B22" s="115">
        <v>8323</v>
      </c>
      <c r="C22" s="116">
        <f t="shared" si="3"/>
        <v>23708575.463566259</v>
      </c>
      <c r="D22" s="116">
        <f t="shared" si="0"/>
        <v>1448644.5357178382</v>
      </c>
      <c r="E22" s="116">
        <f t="shared" si="4"/>
        <v>0</v>
      </c>
      <c r="F22" s="116">
        <f t="shared" si="5"/>
        <v>25157219.999284096</v>
      </c>
      <c r="G22" s="117">
        <f t="shared" si="6"/>
        <v>3022.6144418219505</v>
      </c>
      <c r="H22" s="107">
        <f t="shared" si="7"/>
        <v>659.68555817804963</v>
      </c>
      <c r="I22" s="11">
        <f t="shared" si="8"/>
        <v>0</v>
      </c>
      <c r="J22" s="11">
        <f t="shared" si="9"/>
        <v>0</v>
      </c>
      <c r="K22" s="108">
        <f t="shared" si="1"/>
        <v>527.74844654243975</v>
      </c>
      <c r="L22" s="118">
        <f t="shared" si="2"/>
        <v>4392450.3205727264</v>
      </c>
      <c r="M22" s="119">
        <v>4102731.6472636163</v>
      </c>
      <c r="N22" s="119"/>
      <c r="O22" s="128">
        <v>16</v>
      </c>
      <c r="P22" s="22" t="s">
        <v>63</v>
      </c>
      <c r="Q22" s="121">
        <v>0</v>
      </c>
      <c r="R22" s="122" t="s">
        <v>64</v>
      </c>
      <c r="U22" s="123" t="s">
        <v>65</v>
      </c>
      <c r="V22" s="124">
        <v>20.75</v>
      </c>
      <c r="W22" s="125">
        <v>24721253.309999999</v>
      </c>
      <c r="X22" s="126">
        <f t="shared" si="10"/>
        <v>119138570.16867469</v>
      </c>
      <c r="Y22" s="125">
        <v>1448644.5357178382</v>
      </c>
      <c r="Z22" s="125">
        <v>0</v>
      </c>
      <c r="AC22">
        <v>16</v>
      </c>
      <c r="AD22">
        <f>O22-AC22</f>
        <v>0</v>
      </c>
      <c r="AF22" s="127"/>
    </row>
    <row r="23" spans="1:32" ht="12.5" x14ac:dyDescent="0.25">
      <c r="A23" s="100" t="s">
        <v>66</v>
      </c>
      <c r="B23" s="115">
        <v>5046</v>
      </c>
      <c r="C23" s="116">
        <f t="shared" si="3"/>
        <v>15845287.190650601</v>
      </c>
      <c r="D23" s="116">
        <f t="shared" si="0"/>
        <v>950649.08169690648</v>
      </c>
      <c r="E23" s="116">
        <f t="shared" si="4"/>
        <v>0</v>
      </c>
      <c r="F23" s="116">
        <f t="shared" si="5"/>
        <v>16795936.272347506</v>
      </c>
      <c r="G23" s="117">
        <f t="shared" si="6"/>
        <v>3328.564461424397</v>
      </c>
      <c r="H23" s="107">
        <f t="shared" si="7"/>
        <v>353.73553857560319</v>
      </c>
      <c r="I23" s="11">
        <f t="shared" si="8"/>
        <v>0</v>
      </c>
      <c r="J23" s="11">
        <f t="shared" si="9"/>
        <v>0</v>
      </c>
      <c r="K23" s="108">
        <f t="shared" si="1"/>
        <v>282.98843086048254</v>
      </c>
      <c r="L23" s="118">
        <f t="shared" si="2"/>
        <v>1427959.6221219948</v>
      </c>
      <c r="M23" s="119">
        <v>1426137.8073441957</v>
      </c>
      <c r="N23" s="119"/>
      <c r="O23" s="128">
        <v>18</v>
      </c>
      <c r="P23" s="22" t="s">
        <v>66</v>
      </c>
      <c r="Q23" s="121">
        <v>0</v>
      </c>
      <c r="R23" s="122" t="s">
        <v>67</v>
      </c>
      <c r="U23" s="123" t="s">
        <v>68</v>
      </c>
      <c r="V23" s="124">
        <v>20.75</v>
      </c>
      <c r="W23" s="125">
        <v>16522095.939999999</v>
      </c>
      <c r="X23" s="126">
        <f t="shared" si="10"/>
        <v>79624558.746987954</v>
      </c>
      <c r="Y23" s="125">
        <v>950649.08169690648</v>
      </c>
      <c r="Z23" s="125">
        <v>0</v>
      </c>
      <c r="AC23">
        <v>18</v>
      </c>
      <c r="AD23">
        <f>O23-AC23</f>
        <v>0</v>
      </c>
      <c r="AF23" s="127"/>
    </row>
    <row r="24" spans="1:32" ht="12.5" x14ac:dyDescent="0.25">
      <c r="A24" s="100" t="s">
        <v>69</v>
      </c>
      <c r="B24" s="115">
        <v>3984</v>
      </c>
      <c r="C24" s="116">
        <f t="shared" si="3"/>
        <v>11871612.968367815</v>
      </c>
      <c r="D24" s="116">
        <f t="shared" si="0"/>
        <v>493180.85943224153</v>
      </c>
      <c r="E24" s="116">
        <f t="shared" si="4"/>
        <v>0</v>
      </c>
      <c r="F24" s="116">
        <f t="shared" si="5"/>
        <v>12364793.827800056</v>
      </c>
      <c r="G24" s="117">
        <f t="shared" si="6"/>
        <v>3103.6129085843513</v>
      </c>
      <c r="H24" s="107">
        <f t="shared" si="7"/>
        <v>578.68709141564887</v>
      </c>
      <c r="I24" s="11">
        <f t="shared" si="8"/>
        <v>0</v>
      </c>
      <c r="J24" s="11">
        <f t="shared" si="9"/>
        <v>0</v>
      </c>
      <c r="K24" s="108">
        <f t="shared" si="1"/>
        <v>462.94967313251914</v>
      </c>
      <c r="L24" s="118">
        <f t="shared" si="2"/>
        <v>1844391.4977599562</v>
      </c>
      <c r="M24" s="119">
        <v>1755077.788310806</v>
      </c>
      <c r="N24" s="119"/>
      <c r="O24" s="128">
        <v>19</v>
      </c>
      <c r="P24" s="22" t="s">
        <v>69</v>
      </c>
      <c r="Q24" s="121">
        <v>0</v>
      </c>
      <c r="R24" s="122" t="s">
        <v>70</v>
      </c>
      <c r="U24" s="123" t="s">
        <v>71</v>
      </c>
      <c r="V24" s="124">
        <v>21.75</v>
      </c>
      <c r="W24" s="125">
        <v>12975255.380000001</v>
      </c>
      <c r="X24" s="126">
        <f t="shared" si="10"/>
        <v>59656346.574712642</v>
      </c>
      <c r="Y24" s="125">
        <v>493180.85943224153</v>
      </c>
      <c r="Z24" s="125">
        <v>0</v>
      </c>
      <c r="AC24">
        <v>19</v>
      </c>
      <c r="AD24">
        <f>O24-AC24</f>
        <v>0</v>
      </c>
      <c r="AF24" s="127"/>
    </row>
    <row r="25" spans="1:32" ht="12.5" x14ac:dyDescent="0.25">
      <c r="A25" s="100" t="s">
        <v>72</v>
      </c>
      <c r="B25" s="115">
        <v>16923</v>
      </c>
      <c r="C25" s="116">
        <f t="shared" si="3"/>
        <v>49817982.595388234</v>
      </c>
      <c r="D25" s="116">
        <f t="shared" si="0"/>
        <v>1726898.7529434408</v>
      </c>
      <c r="E25" s="116">
        <f t="shared" si="4"/>
        <v>0</v>
      </c>
      <c r="F25" s="116">
        <f t="shared" si="5"/>
        <v>51544881.348331675</v>
      </c>
      <c r="G25" s="117">
        <f t="shared" si="6"/>
        <v>3045.847742618429</v>
      </c>
      <c r="H25" s="107">
        <f t="shared" si="7"/>
        <v>636.45225738157114</v>
      </c>
      <c r="I25" s="11">
        <f t="shared" si="8"/>
        <v>0</v>
      </c>
      <c r="J25" s="11">
        <f t="shared" si="9"/>
        <v>0</v>
      </c>
      <c r="K25" s="108">
        <f t="shared" si="1"/>
        <v>509.16180590525693</v>
      </c>
      <c r="L25" s="118">
        <f t="shared" si="2"/>
        <v>8616545.2413346637</v>
      </c>
      <c r="M25" s="119">
        <v>8804862.2601223495</v>
      </c>
      <c r="N25" s="119"/>
      <c r="O25" s="128">
        <v>20</v>
      </c>
      <c r="P25" s="22" t="s">
        <v>72</v>
      </c>
      <c r="Q25" s="121">
        <v>0</v>
      </c>
      <c r="R25" s="122" t="s">
        <v>73</v>
      </c>
      <c r="U25" s="123" t="s">
        <v>72</v>
      </c>
      <c r="V25" s="124">
        <v>21.25</v>
      </c>
      <c r="W25" s="125">
        <v>53197594.479999997</v>
      </c>
      <c r="X25" s="126">
        <f t="shared" si="10"/>
        <v>250341621.08235294</v>
      </c>
      <c r="Y25" s="125">
        <v>1726898.7529434408</v>
      </c>
      <c r="Z25" s="125">
        <v>0</v>
      </c>
      <c r="AC25">
        <v>20</v>
      </c>
      <c r="AD25">
        <f>O25-AC25</f>
        <v>0</v>
      </c>
      <c r="AF25" s="127"/>
    </row>
    <row r="26" spans="1:32" ht="12.5" x14ac:dyDescent="0.25">
      <c r="A26" s="100" t="s">
        <v>74</v>
      </c>
      <c r="B26" s="115">
        <v>1453</v>
      </c>
      <c r="C26" s="116">
        <f t="shared" si="3"/>
        <v>3315597.1269523804</v>
      </c>
      <c r="D26" s="116">
        <f t="shared" si="0"/>
        <v>533237.80861943401</v>
      </c>
      <c r="E26" s="116">
        <f t="shared" si="4"/>
        <v>0</v>
      </c>
      <c r="F26" s="116">
        <f t="shared" si="5"/>
        <v>3848834.9355718144</v>
      </c>
      <c r="G26" s="117">
        <f t="shared" si="6"/>
        <v>2648.8884621967063</v>
      </c>
      <c r="H26" s="107">
        <f t="shared" si="7"/>
        <v>1033.4115378032939</v>
      </c>
      <c r="I26" s="11">
        <f t="shared" si="8"/>
        <v>0</v>
      </c>
      <c r="J26" s="11">
        <f t="shared" si="9"/>
        <v>0</v>
      </c>
      <c r="K26" s="108">
        <f t="shared" si="1"/>
        <v>826.72923024263514</v>
      </c>
      <c r="L26" s="118">
        <f t="shared" si="2"/>
        <v>1201237.5715425489</v>
      </c>
      <c r="M26" s="119">
        <v>1127235.5798361907</v>
      </c>
      <c r="N26" s="119"/>
      <c r="O26" s="128">
        <v>46</v>
      </c>
      <c r="P26" s="22" t="s">
        <v>74</v>
      </c>
      <c r="Q26" s="121">
        <v>0</v>
      </c>
      <c r="R26" s="122" t="s">
        <v>75</v>
      </c>
      <c r="U26" s="123" t="s">
        <v>76</v>
      </c>
      <c r="V26" s="124">
        <v>21</v>
      </c>
      <c r="W26" s="125">
        <v>3498871.34</v>
      </c>
      <c r="X26" s="126">
        <f t="shared" si="10"/>
        <v>16661292.095238095</v>
      </c>
      <c r="Y26" s="125">
        <v>533237.80861943401</v>
      </c>
      <c r="Z26" s="125">
        <v>0</v>
      </c>
      <c r="AC26">
        <v>46</v>
      </c>
      <c r="AD26">
        <f>O26-AC26</f>
        <v>0</v>
      </c>
      <c r="AF26" s="127"/>
    </row>
    <row r="27" spans="1:32" ht="12.5" x14ac:dyDescent="0.25">
      <c r="A27" s="100" t="s">
        <v>77</v>
      </c>
      <c r="B27" s="115">
        <v>1872</v>
      </c>
      <c r="C27" s="116">
        <f t="shared" si="3"/>
        <v>4653348.1995294113</v>
      </c>
      <c r="D27" s="116">
        <f t="shared" si="0"/>
        <v>379639.86987365462</v>
      </c>
      <c r="E27" s="116">
        <f t="shared" si="4"/>
        <v>0</v>
      </c>
      <c r="F27" s="116">
        <f t="shared" si="5"/>
        <v>5032988.0694030663</v>
      </c>
      <c r="G27" s="117">
        <f t="shared" si="6"/>
        <v>2688.5620028862531</v>
      </c>
      <c r="H27" s="107">
        <f t="shared" si="7"/>
        <v>993.73799711374704</v>
      </c>
      <c r="I27" s="11">
        <f t="shared" si="8"/>
        <v>0</v>
      </c>
      <c r="J27" s="11">
        <f t="shared" si="9"/>
        <v>0</v>
      </c>
      <c r="K27" s="108">
        <f t="shared" si="1"/>
        <v>794.99039769099772</v>
      </c>
      <c r="L27" s="118">
        <f t="shared" si="2"/>
        <v>1488222.0244775477</v>
      </c>
      <c r="M27" s="119">
        <v>1572747.5985844694</v>
      </c>
      <c r="N27" s="119"/>
      <c r="O27" s="128">
        <v>47</v>
      </c>
      <c r="P27" s="129" t="s">
        <v>78</v>
      </c>
      <c r="Q27" s="121">
        <v>0</v>
      </c>
      <c r="R27" s="122" t="s">
        <v>79</v>
      </c>
      <c r="U27" s="123" t="s">
        <v>80</v>
      </c>
      <c r="V27" s="124">
        <v>21.25</v>
      </c>
      <c r="W27" s="125">
        <v>4969027.5999999996</v>
      </c>
      <c r="X27" s="126">
        <f t="shared" si="10"/>
        <v>23383659.294117644</v>
      </c>
      <c r="Y27" s="125">
        <v>379639.86987365462</v>
      </c>
      <c r="Z27" s="125">
        <v>0</v>
      </c>
      <c r="AC27">
        <v>47</v>
      </c>
      <c r="AD27">
        <f>O27-AC27</f>
        <v>0</v>
      </c>
      <c r="AF27" s="127"/>
    </row>
    <row r="28" spans="1:32" ht="12.5" x14ac:dyDescent="0.25">
      <c r="A28" s="100" t="s">
        <v>81</v>
      </c>
      <c r="B28" s="115">
        <v>274583</v>
      </c>
      <c r="C28" s="116">
        <f t="shared" si="3"/>
        <v>1346985107.7366111</v>
      </c>
      <c r="D28" s="116">
        <f t="shared" si="0"/>
        <v>123252370.00008745</v>
      </c>
      <c r="E28" s="116">
        <f t="shared" si="4"/>
        <v>0</v>
      </c>
      <c r="F28" s="116">
        <f t="shared" si="5"/>
        <v>1470237477.7366986</v>
      </c>
      <c r="G28" s="117">
        <f t="shared" si="6"/>
        <v>5354.4373749893421</v>
      </c>
      <c r="H28" s="107">
        <f t="shared" si="7"/>
        <v>-1672.1373749893419</v>
      </c>
      <c r="I28" s="11">
        <f t="shared" si="8"/>
        <v>7.4218579523444941</v>
      </c>
      <c r="J28" s="11">
        <f t="shared" si="9"/>
        <v>37.421857952344496</v>
      </c>
      <c r="K28" s="108">
        <f t="shared" si="1"/>
        <v>-625.74487323657354</v>
      </c>
      <c r="L28" s="118">
        <f t="shared" si="2"/>
        <v>-171818904.52791807</v>
      </c>
      <c r="M28" s="119">
        <v>-173399148.99325478</v>
      </c>
      <c r="N28" s="119"/>
      <c r="O28" s="128">
        <v>49</v>
      </c>
      <c r="P28" s="129" t="s">
        <v>82</v>
      </c>
      <c r="Q28" s="121">
        <v>1</v>
      </c>
      <c r="R28" s="122" t="s">
        <v>67</v>
      </c>
      <c r="U28" s="123" t="s">
        <v>83</v>
      </c>
      <c r="V28" s="124">
        <v>18</v>
      </c>
      <c r="W28" s="125">
        <v>1218378489.4100001</v>
      </c>
      <c r="X28" s="126">
        <f t="shared" si="10"/>
        <v>6768769385.6111116</v>
      </c>
      <c r="Y28" s="125">
        <v>123252370.00008745</v>
      </c>
      <c r="Z28" s="125">
        <v>0</v>
      </c>
      <c r="AC28">
        <v>49</v>
      </c>
      <c r="AD28">
        <f>O28-AC28</f>
        <v>0</v>
      </c>
      <c r="AF28" s="127"/>
    </row>
    <row r="29" spans="1:32" ht="12.5" x14ac:dyDescent="0.25">
      <c r="A29" s="114" t="s">
        <v>84</v>
      </c>
      <c r="B29" s="115">
        <v>12004</v>
      </c>
      <c r="C29" s="116">
        <f t="shared" si="3"/>
        <v>37023921.56726829</v>
      </c>
      <c r="D29" s="116">
        <f t="shared" si="0"/>
        <v>2022920.4708728597</v>
      </c>
      <c r="E29" s="116">
        <f t="shared" si="4"/>
        <v>0</v>
      </c>
      <c r="F29" s="116">
        <f t="shared" si="5"/>
        <v>39046842.038141146</v>
      </c>
      <c r="G29" s="117">
        <f t="shared" si="6"/>
        <v>3252.8192301017284</v>
      </c>
      <c r="H29" s="107">
        <f t="shared" si="7"/>
        <v>429.48076989827177</v>
      </c>
      <c r="I29" s="11">
        <f t="shared" si="8"/>
        <v>0</v>
      </c>
      <c r="J29" s="11">
        <f t="shared" si="9"/>
        <v>0</v>
      </c>
      <c r="K29" s="108">
        <f t="shared" si="1"/>
        <v>343.58461591861743</v>
      </c>
      <c r="L29" s="118">
        <f t="shared" si="2"/>
        <v>4124389.7294870839</v>
      </c>
      <c r="M29" s="119">
        <v>4092048.4319960959</v>
      </c>
      <c r="N29" s="119"/>
      <c r="O29" s="120">
        <v>50</v>
      </c>
      <c r="P29" s="22" t="s">
        <v>84</v>
      </c>
      <c r="Q29" s="121">
        <v>0</v>
      </c>
      <c r="R29" s="122" t="s">
        <v>85</v>
      </c>
      <c r="U29" s="123" t="s">
        <v>86</v>
      </c>
      <c r="V29" s="124">
        <v>20.5</v>
      </c>
      <c r="W29" s="125">
        <v>38140220.710000001</v>
      </c>
      <c r="X29" s="126">
        <f t="shared" si="10"/>
        <v>186049857.12195122</v>
      </c>
      <c r="Y29" s="125">
        <v>2022920.4708728597</v>
      </c>
      <c r="Z29" s="125">
        <v>0</v>
      </c>
      <c r="AA29" s="125"/>
      <c r="AC29">
        <v>50</v>
      </c>
      <c r="AD29">
        <f>O29-AC29</f>
        <v>0</v>
      </c>
      <c r="AF29" s="127"/>
    </row>
    <row r="30" spans="1:32" ht="12.5" x14ac:dyDescent="0.25">
      <c r="A30" s="100" t="s">
        <v>87</v>
      </c>
      <c r="B30" s="115">
        <v>9418</v>
      </c>
      <c r="C30" s="116">
        <f t="shared" si="3"/>
        <v>31464831.026777778</v>
      </c>
      <c r="D30" s="116">
        <f t="shared" si="0"/>
        <v>1812383.530803171</v>
      </c>
      <c r="E30" s="116">
        <f t="shared" si="4"/>
        <v>8788845.8514999989</v>
      </c>
      <c r="F30" s="116">
        <f t="shared" si="5"/>
        <v>42066060.409080945</v>
      </c>
      <c r="G30" s="117">
        <f t="shared" si="6"/>
        <v>4466.5598225823896</v>
      </c>
      <c r="H30" s="107">
        <f t="shared" si="7"/>
        <v>-784.25982258238946</v>
      </c>
      <c r="I30" s="11">
        <f t="shared" si="8"/>
        <v>6.66474037180254</v>
      </c>
      <c r="J30" s="11">
        <f t="shared" si="9"/>
        <v>36.664740371802537</v>
      </c>
      <c r="K30" s="108">
        <f t="shared" si="1"/>
        <v>-287.54682779019231</v>
      </c>
      <c r="L30" s="118">
        <f t="shared" si="2"/>
        <v>-2708116.024128031</v>
      </c>
      <c r="M30" s="119">
        <v>-2553061.4909729874</v>
      </c>
      <c r="N30" s="119"/>
      <c r="O30" s="128">
        <v>51</v>
      </c>
      <c r="P30" s="129" t="s">
        <v>88</v>
      </c>
      <c r="Q30" s="121">
        <v>0</v>
      </c>
      <c r="R30" s="122" t="s">
        <v>85</v>
      </c>
      <c r="S30">
        <v>1</v>
      </c>
      <c r="U30" s="123" t="s">
        <v>89</v>
      </c>
      <c r="V30" s="124">
        <v>18</v>
      </c>
      <c r="W30" s="125">
        <v>28460651.18</v>
      </c>
      <c r="X30" s="126">
        <f t="shared" si="10"/>
        <v>158114728.77777779</v>
      </c>
      <c r="Y30" s="125">
        <v>1812383.530803171</v>
      </c>
      <c r="Z30" s="125">
        <v>567022313</v>
      </c>
      <c r="AA30" s="125"/>
      <c r="AC30">
        <v>51</v>
      </c>
      <c r="AD30">
        <f>O30-AC30</f>
        <v>0</v>
      </c>
      <c r="AF30" s="127"/>
    </row>
    <row r="31" spans="1:32" ht="12.5" x14ac:dyDescent="0.25">
      <c r="A31" s="100" t="s">
        <v>90</v>
      </c>
      <c r="B31" s="115">
        <v>2535</v>
      </c>
      <c r="C31" s="116">
        <f t="shared" si="3"/>
        <v>6097127.9289767444</v>
      </c>
      <c r="D31" s="116">
        <f t="shared" si="0"/>
        <v>682627.43505806208</v>
      </c>
      <c r="E31" s="116">
        <f t="shared" si="4"/>
        <v>0</v>
      </c>
      <c r="F31" s="116">
        <f t="shared" si="5"/>
        <v>6779755.3640348064</v>
      </c>
      <c r="G31" s="117">
        <f t="shared" si="6"/>
        <v>2674.4597096784246</v>
      </c>
      <c r="H31" s="107">
        <f t="shared" si="7"/>
        <v>1007.8402903215756</v>
      </c>
      <c r="I31" s="11">
        <f t="shared" si="8"/>
        <v>0</v>
      </c>
      <c r="J31" s="11">
        <f t="shared" si="9"/>
        <v>0</v>
      </c>
      <c r="K31" s="108">
        <f t="shared" si="1"/>
        <v>806.2722322572605</v>
      </c>
      <c r="L31" s="118">
        <f t="shared" si="2"/>
        <v>2043900.1087721554</v>
      </c>
      <c r="M31" s="119">
        <v>1827507.7530716273</v>
      </c>
      <c r="N31" s="119"/>
      <c r="O31" s="128">
        <v>52</v>
      </c>
      <c r="P31" s="22" t="s">
        <v>90</v>
      </c>
      <c r="Q31" s="121">
        <v>0</v>
      </c>
      <c r="R31" s="122" t="s">
        <v>56</v>
      </c>
      <c r="U31" s="123" t="s">
        <v>91</v>
      </c>
      <c r="V31" s="124">
        <v>21.5</v>
      </c>
      <c r="W31" s="125">
        <v>6587349.2699999996</v>
      </c>
      <c r="X31" s="126">
        <f t="shared" si="10"/>
        <v>30638833.813953489</v>
      </c>
      <c r="Y31" s="125">
        <v>682627.43505806208</v>
      </c>
      <c r="Z31" s="125">
        <v>0</v>
      </c>
      <c r="AC31">
        <v>52</v>
      </c>
      <c r="AD31">
        <f>O31-AC31</f>
        <v>0</v>
      </c>
      <c r="AF31" s="127"/>
    </row>
    <row r="32" spans="1:32" ht="12.5" x14ac:dyDescent="0.25">
      <c r="A32" s="100" t="s">
        <v>92</v>
      </c>
      <c r="B32" s="115">
        <v>17332</v>
      </c>
      <c r="C32" s="116">
        <f t="shared" si="3"/>
        <v>49617563.209073171</v>
      </c>
      <c r="D32" s="116">
        <f t="shared" si="0"/>
        <v>3543287.8762816079</v>
      </c>
      <c r="E32" s="116">
        <f t="shared" si="4"/>
        <v>0</v>
      </c>
      <c r="F32" s="116">
        <f t="shared" si="5"/>
        <v>53160851.085354775</v>
      </c>
      <c r="G32" s="117">
        <f t="shared" si="6"/>
        <v>3067.208117087167</v>
      </c>
      <c r="H32" s="107">
        <f t="shared" si="7"/>
        <v>615.09188291283317</v>
      </c>
      <c r="I32" s="11">
        <f t="shared" si="8"/>
        <v>0</v>
      </c>
      <c r="J32" s="11">
        <f t="shared" si="9"/>
        <v>0</v>
      </c>
      <c r="K32" s="108">
        <f t="shared" si="1"/>
        <v>492.07350633026658</v>
      </c>
      <c r="L32" s="118">
        <f t="shared" si="2"/>
        <v>8528618.0117161795</v>
      </c>
      <c r="M32" s="119">
        <v>8641080.2200160008</v>
      </c>
      <c r="N32" s="119"/>
      <c r="O32" s="128">
        <v>61</v>
      </c>
      <c r="P32" s="22" t="s">
        <v>92</v>
      </c>
      <c r="Q32" s="121">
        <v>0</v>
      </c>
      <c r="R32" s="122" t="s">
        <v>93</v>
      </c>
      <c r="U32" s="123" t="s">
        <v>94</v>
      </c>
      <c r="V32" s="124">
        <v>20.5</v>
      </c>
      <c r="W32" s="125">
        <v>51113570.140000001</v>
      </c>
      <c r="X32" s="126">
        <f t="shared" si="10"/>
        <v>249334488.48780489</v>
      </c>
      <c r="Y32" s="125">
        <v>3543287.8762816079</v>
      </c>
      <c r="Z32" s="125">
        <v>0</v>
      </c>
      <c r="AC32">
        <v>61</v>
      </c>
      <c r="AD32">
        <f>O32-AC32</f>
        <v>0</v>
      </c>
      <c r="AF32" s="127"/>
    </row>
    <row r="33" spans="1:32" ht="12.5" x14ac:dyDescent="0.25">
      <c r="A33" s="100" t="s">
        <v>95</v>
      </c>
      <c r="B33" s="115">
        <v>7332</v>
      </c>
      <c r="C33" s="116">
        <f t="shared" si="3"/>
        <v>17341185.446409091</v>
      </c>
      <c r="D33" s="116">
        <f t="shared" si="0"/>
        <v>1580572.7887853493</v>
      </c>
      <c r="E33" s="116">
        <f t="shared" si="4"/>
        <v>0</v>
      </c>
      <c r="F33" s="116">
        <f t="shared" si="5"/>
        <v>18921758.235194441</v>
      </c>
      <c r="G33" s="117">
        <f t="shared" si="6"/>
        <v>2580.7089791590893</v>
      </c>
      <c r="H33" s="107">
        <f t="shared" si="7"/>
        <v>1101.5910208409109</v>
      </c>
      <c r="I33" s="11">
        <f t="shared" si="8"/>
        <v>0</v>
      </c>
      <c r="J33" s="11">
        <f t="shared" si="9"/>
        <v>0</v>
      </c>
      <c r="K33" s="108">
        <f t="shared" si="1"/>
        <v>881.27281667272882</v>
      </c>
      <c r="L33" s="118">
        <f t="shared" si="2"/>
        <v>6461492.2918444481</v>
      </c>
      <c r="M33" s="119">
        <v>6768100.2613345459</v>
      </c>
      <c r="N33" s="119"/>
      <c r="O33" s="128">
        <v>69</v>
      </c>
      <c r="P33" s="22" t="s">
        <v>95</v>
      </c>
      <c r="Q33" s="121">
        <v>0</v>
      </c>
      <c r="R33" s="122" t="s">
        <v>59</v>
      </c>
      <c r="U33" s="123" t="s">
        <v>96</v>
      </c>
      <c r="V33" s="124">
        <v>22</v>
      </c>
      <c r="W33" s="125">
        <v>19171159.789999999</v>
      </c>
      <c r="X33" s="126">
        <f t="shared" si="10"/>
        <v>87141635.409090906</v>
      </c>
      <c r="Y33" s="125">
        <v>1580572.7887853493</v>
      </c>
      <c r="Z33" s="125">
        <v>0</v>
      </c>
      <c r="AC33">
        <v>69</v>
      </c>
      <c r="AD33">
        <f>O33-AC33</f>
        <v>0</v>
      </c>
      <c r="AF33" s="127"/>
    </row>
    <row r="34" spans="1:32" ht="12.5" x14ac:dyDescent="0.25">
      <c r="A34" s="100" t="s">
        <v>97</v>
      </c>
      <c r="B34" s="115">
        <v>7098</v>
      </c>
      <c r="C34" s="116">
        <f t="shared" si="3"/>
        <v>15910561.484272726</v>
      </c>
      <c r="D34" s="116">
        <f t="shared" si="0"/>
        <v>1156808.0937578254</v>
      </c>
      <c r="E34" s="116">
        <f t="shared" si="4"/>
        <v>0</v>
      </c>
      <c r="F34" s="116">
        <f t="shared" si="5"/>
        <v>17067369.578030553</v>
      </c>
      <c r="G34" s="117">
        <f t="shared" si="6"/>
        <v>2404.5322031601231</v>
      </c>
      <c r="H34" s="107">
        <f t="shared" si="7"/>
        <v>1277.7677968398771</v>
      </c>
      <c r="I34" s="11">
        <f t="shared" si="8"/>
        <v>0</v>
      </c>
      <c r="J34" s="11">
        <f t="shared" si="9"/>
        <v>0</v>
      </c>
      <c r="K34" s="108">
        <f t="shared" si="1"/>
        <v>1022.2142374719017</v>
      </c>
      <c r="L34" s="118">
        <f t="shared" si="2"/>
        <v>7255676.6575755579</v>
      </c>
      <c r="M34" s="119">
        <v>7198116.4800254554</v>
      </c>
      <c r="N34" s="119"/>
      <c r="O34" s="128">
        <v>71</v>
      </c>
      <c r="P34" s="22" t="s">
        <v>97</v>
      </c>
      <c r="Q34" s="121">
        <v>0</v>
      </c>
      <c r="R34" s="122" t="s">
        <v>59</v>
      </c>
      <c r="U34" s="123" t="s">
        <v>98</v>
      </c>
      <c r="V34" s="124">
        <v>22</v>
      </c>
      <c r="W34" s="125">
        <v>17589565.460000001</v>
      </c>
      <c r="X34" s="126">
        <f t="shared" si="10"/>
        <v>79952570.272727266</v>
      </c>
      <c r="Y34" s="125">
        <v>1156808.0937578254</v>
      </c>
      <c r="Z34" s="125">
        <v>0</v>
      </c>
      <c r="AC34">
        <v>71</v>
      </c>
      <c r="AD34">
        <f>O34-AC34</f>
        <v>0</v>
      </c>
      <c r="AF34" s="127"/>
    </row>
    <row r="35" spans="1:32" ht="12.5" x14ac:dyDescent="0.25">
      <c r="A35" s="100" t="s">
        <v>99</v>
      </c>
      <c r="B35" s="115">
        <v>994</v>
      </c>
      <c r="C35" s="116">
        <f t="shared" si="3"/>
        <v>3014713.5357499998</v>
      </c>
      <c r="D35" s="116">
        <f t="shared" si="0"/>
        <v>104353.58614729295</v>
      </c>
      <c r="E35" s="116">
        <f t="shared" si="4"/>
        <v>0</v>
      </c>
      <c r="F35" s="116">
        <f t="shared" si="5"/>
        <v>3119067.1218972928</v>
      </c>
      <c r="G35" s="117">
        <f t="shared" si="6"/>
        <v>3137.8944888302744</v>
      </c>
      <c r="H35" s="107">
        <f t="shared" si="7"/>
        <v>544.40551116972574</v>
      </c>
      <c r="I35" s="11">
        <f t="shared" si="8"/>
        <v>0</v>
      </c>
      <c r="J35" s="11">
        <f t="shared" si="9"/>
        <v>0</v>
      </c>
      <c r="K35" s="108">
        <f t="shared" si="1"/>
        <v>435.52440893578063</v>
      </c>
      <c r="L35" s="118">
        <f t="shared" si="2"/>
        <v>432911.26248216594</v>
      </c>
      <c r="M35" s="119">
        <v>414390.15956800029</v>
      </c>
      <c r="N35" s="119"/>
      <c r="O35" s="128">
        <v>72</v>
      </c>
      <c r="P35" s="129" t="s">
        <v>100</v>
      </c>
      <c r="Q35" s="121">
        <v>0</v>
      </c>
      <c r="R35" s="122" t="s">
        <v>59</v>
      </c>
      <c r="U35" s="123" t="s">
        <v>101</v>
      </c>
      <c r="V35" s="124">
        <v>20</v>
      </c>
      <c r="W35" s="125">
        <v>3029862.85</v>
      </c>
      <c r="X35" s="126">
        <f t="shared" si="10"/>
        <v>15149314.25</v>
      </c>
      <c r="Y35" s="125">
        <v>104353.58614729295</v>
      </c>
      <c r="Z35" s="125">
        <v>0</v>
      </c>
      <c r="AC35">
        <v>72</v>
      </c>
      <c r="AD35">
        <f>O35-AC35</f>
        <v>0</v>
      </c>
      <c r="AF35" s="127"/>
    </row>
    <row r="36" spans="1:32" ht="12.5" x14ac:dyDescent="0.25">
      <c r="A36" s="100" t="s">
        <v>102</v>
      </c>
      <c r="B36" s="115">
        <v>1219</v>
      </c>
      <c r="C36" s="116">
        <f t="shared" si="3"/>
        <v>2525814.9263181817</v>
      </c>
      <c r="D36" s="116">
        <f t="shared" si="0"/>
        <v>508205.50018856168</v>
      </c>
      <c r="E36" s="116">
        <f t="shared" si="4"/>
        <v>0</v>
      </c>
      <c r="F36" s="116">
        <f t="shared" si="5"/>
        <v>3034020.4265067433</v>
      </c>
      <c r="G36" s="117">
        <f t="shared" si="6"/>
        <v>2488.942105419806</v>
      </c>
      <c r="H36" s="107">
        <f t="shared" si="7"/>
        <v>1193.3578945801942</v>
      </c>
      <c r="I36" s="11">
        <f t="shared" si="8"/>
        <v>0</v>
      </c>
      <c r="J36" s="11">
        <f t="shared" si="9"/>
        <v>0</v>
      </c>
      <c r="K36" s="108">
        <f t="shared" si="1"/>
        <v>954.68631566415536</v>
      </c>
      <c r="L36" s="118">
        <f t="shared" si="2"/>
        <v>1163762.6187946054</v>
      </c>
      <c r="M36" s="119">
        <v>1127621.0204167441</v>
      </c>
      <c r="N36" s="119"/>
      <c r="O36" s="128">
        <v>74</v>
      </c>
      <c r="P36" s="22" t="s">
        <v>102</v>
      </c>
      <c r="Q36" s="121">
        <v>0</v>
      </c>
      <c r="R36" s="122" t="s">
        <v>103</v>
      </c>
      <c r="U36" s="123" t="s">
        <v>104</v>
      </c>
      <c r="V36" s="124">
        <v>22</v>
      </c>
      <c r="W36" s="125">
        <v>2792358.21</v>
      </c>
      <c r="X36" s="126">
        <f t="shared" si="10"/>
        <v>12692537.318181818</v>
      </c>
      <c r="Y36" s="125">
        <v>508205.50018856168</v>
      </c>
      <c r="Z36" s="125">
        <v>0</v>
      </c>
      <c r="AC36">
        <v>74</v>
      </c>
      <c r="AD36">
        <f>O36-AC36</f>
        <v>0</v>
      </c>
      <c r="AF36" s="127"/>
    </row>
    <row r="37" spans="1:32" ht="12.5" x14ac:dyDescent="0.25">
      <c r="A37" s="100" t="s">
        <v>105</v>
      </c>
      <c r="B37" s="115">
        <v>20636</v>
      </c>
      <c r="C37" s="116">
        <f t="shared" si="3"/>
        <v>65291738.184571408</v>
      </c>
      <c r="D37" s="116">
        <f t="shared" si="0"/>
        <v>4771921.3940931931</v>
      </c>
      <c r="E37" s="116">
        <f t="shared" si="4"/>
        <v>0</v>
      </c>
      <c r="F37" s="116">
        <f t="shared" si="5"/>
        <v>70063659.578664601</v>
      </c>
      <c r="G37" s="117">
        <f t="shared" si="6"/>
        <v>3395.2151375588583</v>
      </c>
      <c r="H37" s="107">
        <f t="shared" si="7"/>
        <v>287.08486244114192</v>
      </c>
      <c r="I37" s="11">
        <f t="shared" si="8"/>
        <v>0</v>
      </c>
      <c r="J37" s="11">
        <f t="shared" si="9"/>
        <v>0</v>
      </c>
      <c r="K37" s="108">
        <f t="shared" si="1"/>
        <v>229.66788995291355</v>
      </c>
      <c r="L37" s="118">
        <f t="shared" si="2"/>
        <v>4739426.5770683242</v>
      </c>
      <c r="M37" s="119">
        <v>4746524.2464495189</v>
      </c>
      <c r="N37" s="119"/>
      <c r="O37" s="128">
        <v>75</v>
      </c>
      <c r="P37" s="129" t="s">
        <v>106</v>
      </c>
      <c r="Q37" s="121">
        <v>0</v>
      </c>
      <c r="R37" s="122" t="s">
        <v>107</v>
      </c>
      <c r="U37" s="123" t="s">
        <v>108</v>
      </c>
      <c r="V37" s="124">
        <v>21</v>
      </c>
      <c r="W37" s="125">
        <v>68900829.239999995</v>
      </c>
      <c r="X37" s="126">
        <f t="shared" si="10"/>
        <v>328099186.85714281</v>
      </c>
      <c r="Y37" s="125">
        <v>4771921.3940931931</v>
      </c>
      <c r="Z37" s="125">
        <v>0</v>
      </c>
      <c r="AC37">
        <v>75</v>
      </c>
      <c r="AD37">
        <f>O37-AC37</f>
        <v>0</v>
      </c>
      <c r="AF37" s="127"/>
    </row>
    <row r="38" spans="1:32" ht="12.5" x14ac:dyDescent="0.25">
      <c r="A38" s="100" t="s">
        <v>109</v>
      </c>
      <c r="B38" s="115">
        <v>5159</v>
      </c>
      <c r="C38" s="116">
        <f t="shared" si="3"/>
        <v>11526412.103863634</v>
      </c>
      <c r="D38" s="116">
        <f t="shared" si="0"/>
        <v>784006.43276409886</v>
      </c>
      <c r="E38" s="116">
        <f t="shared" si="4"/>
        <v>0</v>
      </c>
      <c r="F38" s="116">
        <f t="shared" si="5"/>
        <v>12310418.536627732</v>
      </c>
      <c r="G38" s="117">
        <f t="shared" si="6"/>
        <v>2386.2024688171609</v>
      </c>
      <c r="H38" s="107">
        <f t="shared" si="7"/>
        <v>1296.0975311828392</v>
      </c>
      <c r="I38" s="11">
        <f t="shared" si="8"/>
        <v>0</v>
      </c>
      <c r="J38" s="11">
        <f t="shared" si="9"/>
        <v>0</v>
      </c>
      <c r="K38" s="108">
        <f t="shared" si="1"/>
        <v>1036.8780249462714</v>
      </c>
      <c r="L38" s="118">
        <f t="shared" si="2"/>
        <v>5349253.7306978134</v>
      </c>
      <c r="M38" s="119">
        <v>5423520.71958909</v>
      </c>
      <c r="N38" s="119"/>
      <c r="O38" s="128">
        <v>77</v>
      </c>
      <c r="P38" s="22" t="s">
        <v>109</v>
      </c>
      <c r="Q38" s="121">
        <v>0</v>
      </c>
      <c r="R38" s="122" t="s">
        <v>110</v>
      </c>
      <c r="U38" s="123" t="s">
        <v>111</v>
      </c>
      <c r="V38" s="124">
        <v>22</v>
      </c>
      <c r="W38" s="125">
        <v>12742767.15</v>
      </c>
      <c r="X38" s="126">
        <f t="shared" si="10"/>
        <v>57921668.863636367</v>
      </c>
      <c r="Y38" s="125">
        <v>784006.43276409886</v>
      </c>
      <c r="Z38" s="125">
        <v>0</v>
      </c>
      <c r="AC38">
        <v>77</v>
      </c>
      <c r="AD38">
        <f>O38-AC38</f>
        <v>0</v>
      </c>
      <c r="AF38" s="127"/>
    </row>
    <row r="39" spans="1:32" ht="12.5" x14ac:dyDescent="0.25">
      <c r="A39" s="100" t="s">
        <v>112</v>
      </c>
      <c r="B39" s="115">
        <v>8663</v>
      </c>
      <c r="C39" s="116">
        <f t="shared" si="3"/>
        <v>30115929.354344826</v>
      </c>
      <c r="D39" s="116">
        <f t="shared" si="0"/>
        <v>2612832.106972828</v>
      </c>
      <c r="E39" s="116">
        <f t="shared" si="4"/>
        <v>0</v>
      </c>
      <c r="F39" s="116">
        <f t="shared" si="5"/>
        <v>32728761.461317655</v>
      </c>
      <c r="G39" s="117">
        <f t="shared" si="6"/>
        <v>3777.9939352785009</v>
      </c>
      <c r="H39" s="107">
        <f t="shared" si="7"/>
        <v>-95.693935278500703</v>
      </c>
      <c r="I39" s="11">
        <f t="shared" si="8"/>
        <v>4.5611549242303315</v>
      </c>
      <c r="J39" s="11">
        <f t="shared" si="9"/>
        <v>34.56115492423033</v>
      </c>
      <c r="K39" s="108">
        <f t="shared" si="1"/>
        <v>-33.072929224695329</v>
      </c>
      <c r="L39" s="118">
        <f t="shared" si="2"/>
        <v>-286510.78587353561</v>
      </c>
      <c r="M39" s="119">
        <v>-123730.67614889234</v>
      </c>
      <c r="N39" s="119"/>
      <c r="O39" s="128">
        <v>78</v>
      </c>
      <c r="P39" s="129" t="s">
        <v>113</v>
      </c>
      <c r="Q39" s="121">
        <v>1</v>
      </c>
      <c r="R39" s="122" t="s">
        <v>67</v>
      </c>
      <c r="U39" s="123" t="s">
        <v>114</v>
      </c>
      <c r="V39" s="124">
        <v>21.75</v>
      </c>
      <c r="W39" s="125">
        <v>32915651.43</v>
      </c>
      <c r="X39" s="126">
        <f t="shared" si="10"/>
        <v>151336328.41379312</v>
      </c>
      <c r="Y39" s="125">
        <v>2612832.106972828</v>
      </c>
      <c r="Z39" s="125">
        <v>0</v>
      </c>
      <c r="AC39">
        <v>78</v>
      </c>
      <c r="AD39">
        <f>O39-AC39</f>
        <v>0</v>
      </c>
      <c r="AF39" s="127"/>
    </row>
    <row r="40" spans="1:32" ht="12.5" x14ac:dyDescent="0.25">
      <c r="A40" s="100" t="s">
        <v>115</v>
      </c>
      <c r="B40" s="115">
        <v>7240</v>
      </c>
      <c r="C40" s="116">
        <f t="shared" si="3"/>
        <v>22940283.350843374</v>
      </c>
      <c r="D40" s="116">
        <f t="shared" si="0"/>
        <v>8723733.2949898187</v>
      </c>
      <c r="E40" s="116">
        <f t="shared" si="4"/>
        <v>0</v>
      </c>
      <c r="F40" s="116">
        <f t="shared" si="5"/>
        <v>31664016.645833194</v>
      </c>
      <c r="G40" s="117">
        <f t="shared" si="6"/>
        <v>4373.4829621316567</v>
      </c>
      <c r="H40" s="107">
        <f t="shared" si="7"/>
        <v>-691.1829621316565</v>
      </c>
      <c r="I40" s="11">
        <f t="shared" si="8"/>
        <v>6.5384045674922531</v>
      </c>
      <c r="J40" s="11">
        <f t="shared" si="9"/>
        <v>36.53840456749225</v>
      </c>
      <c r="K40" s="108">
        <f t="shared" si="1"/>
        <v>-252.54722700524141</v>
      </c>
      <c r="L40" s="118">
        <f t="shared" si="2"/>
        <v>-1828441.9235179478</v>
      </c>
      <c r="M40" s="119">
        <v>-679844.3795915728</v>
      </c>
      <c r="N40" s="119"/>
      <c r="O40" s="128">
        <v>79</v>
      </c>
      <c r="P40" s="22" t="s">
        <v>115</v>
      </c>
      <c r="Q40" s="121">
        <v>0</v>
      </c>
      <c r="R40" s="122" t="s">
        <v>85</v>
      </c>
      <c r="U40" s="123" t="s">
        <v>116</v>
      </c>
      <c r="V40" s="124">
        <v>20.75</v>
      </c>
      <c r="W40" s="125">
        <v>23920144.699999999</v>
      </c>
      <c r="X40" s="126">
        <f t="shared" si="10"/>
        <v>115277805.78313252</v>
      </c>
      <c r="Y40" s="125">
        <v>8723733.2949898187</v>
      </c>
      <c r="Z40" s="125">
        <v>0</v>
      </c>
      <c r="AC40">
        <v>79</v>
      </c>
      <c r="AD40">
        <f>O40-AC40</f>
        <v>0</v>
      </c>
      <c r="AF40" s="127"/>
    </row>
    <row r="41" spans="1:32" ht="12.5" x14ac:dyDescent="0.25">
      <c r="A41" s="100" t="s">
        <v>117</v>
      </c>
      <c r="B41" s="115">
        <v>2924</v>
      </c>
      <c r="C41" s="116">
        <f t="shared" si="3"/>
        <v>6614858.7225116277</v>
      </c>
      <c r="D41" s="116">
        <f t="shared" si="0"/>
        <v>1248670.6950216629</v>
      </c>
      <c r="E41" s="116">
        <f t="shared" si="4"/>
        <v>0</v>
      </c>
      <c r="F41" s="116">
        <f t="shared" si="5"/>
        <v>7863529.4175332906</v>
      </c>
      <c r="G41" s="117">
        <f t="shared" si="6"/>
        <v>2689.3055463520145</v>
      </c>
      <c r="H41" s="107">
        <f t="shared" si="7"/>
        <v>992.99445364798567</v>
      </c>
      <c r="I41" s="11">
        <f t="shared" si="8"/>
        <v>0</v>
      </c>
      <c r="J41" s="11">
        <f t="shared" si="9"/>
        <v>0</v>
      </c>
      <c r="K41" s="108">
        <f t="shared" si="1"/>
        <v>794.39556291838858</v>
      </c>
      <c r="L41" s="118">
        <f t="shared" si="2"/>
        <v>2322812.6259733681</v>
      </c>
      <c r="M41" s="119">
        <v>2403090.2864930234</v>
      </c>
      <c r="N41" s="119"/>
      <c r="O41" s="128">
        <v>81</v>
      </c>
      <c r="P41" s="22" t="s">
        <v>117</v>
      </c>
      <c r="Q41" s="121">
        <v>0</v>
      </c>
      <c r="R41" s="122" t="s">
        <v>64</v>
      </c>
      <c r="U41" s="123" t="s">
        <v>118</v>
      </c>
      <c r="V41" s="124">
        <v>21.5</v>
      </c>
      <c r="W41" s="125">
        <v>7146706.6600000001</v>
      </c>
      <c r="X41" s="126">
        <f t="shared" si="10"/>
        <v>33240496.093023255</v>
      </c>
      <c r="Y41" s="125">
        <v>1248670.6950216629</v>
      </c>
      <c r="Z41" s="125">
        <v>0</v>
      </c>
      <c r="AC41">
        <v>81</v>
      </c>
      <c r="AD41">
        <f>O41-AC41</f>
        <v>0</v>
      </c>
      <c r="AF41" s="127"/>
    </row>
    <row r="42" spans="1:32" ht="12.5" x14ac:dyDescent="0.25">
      <c r="A42" s="100" t="s">
        <v>119</v>
      </c>
      <c r="B42" s="115">
        <v>9682</v>
      </c>
      <c r="C42" s="116">
        <f t="shared" si="3"/>
        <v>32636673.454829264</v>
      </c>
      <c r="D42" s="116">
        <f t="shared" si="0"/>
        <v>1204462.4271332955</v>
      </c>
      <c r="E42" s="116">
        <f t="shared" si="4"/>
        <v>0</v>
      </c>
      <c r="F42" s="116">
        <f t="shared" si="5"/>
        <v>33841135.88196256</v>
      </c>
      <c r="G42" s="117">
        <f t="shared" si="6"/>
        <v>3495.2629500064613</v>
      </c>
      <c r="H42" s="107">
        <f t="shared" si="7"/>
        <v>187.03704999353886</v>
      </c>
      <c r="I42" s="11">
        <f t="shared" si="8"/>
        <v>0</v>
      </c>
      <c r="J42" s="11">
        <f t="shared" si="9"/>
        <v>0</v>
      </c>
      <c r="K42" s="108">
        <f t="shared" si="1"/>
        <v>149.62963999483108</v>
      </c>
      <c r="L42" s="118">
        <f t="shared" si="2"/>
        <v>1448714.1744299545</v>
      </c>
      <c r="M42" s="119">
        <v>1631945.5436959965</v>
      </c>
      <c r="N42" s="119"/>
      <c r="O42" s="128">
        <v>82</v>
      </c>
      <c r="P42" s="22" t="s">
        <v>119</v>
      </c>
      <c r="Q42" s="121">
        <v>0</v>
      </c>
      <c r="R42" s="122" t="s">
        <v>93</v>
      </c>
      <c r="U42" s="123" t="s">
        <v>120</v>
      </c>
      <c r="V42" s="124">
        <v>20.5</v>
      </c>
      <c r="W42" s="125">
        <v>33620693.759999998</v>
      </c>
      <c r="X42" s="126">
        <f t="shared" si="10"/>
        <v>164003384.19512194</v>
      </c>
      <c r="Y42" s="125">
        <v>1204462.4271332955</v>
      </c>
      <c r="Z42" s="125">
        <v>0</v>
      </c>
      <c r="AC42">
        <v>82</v>
      </c>
      <c r="AD42">
        <f>O42-AC42</f>
        <v>0</v>
      </c>
      <c r="AF42" s="127"/>
    </row>
    <row r="43" spans="1:32" ht="12.5" x14ac:dyDescent="0.25">
      <c r="A43" s="100" t="s">
        <v>121</v>
      </c>
      <c r="B43" s="115">
        <v>8641</v>
      </c>
      <c r="C43" s="116">
        <f t="shared" si="3"/>
        <v>26726010.347441856</v>
      </c>
      <c r="D43" s="116">
        <f t="shared" si="0"/>
        <v>1047737.6894776043</v>
      </c>
      <c r="E43" s="116">
        <f t="shared" si="4"/>
        <v>0</v>
      </c>
      <c r="F43" s="116">
        <f t="shared" si="5"/>
        <v>27773748.03691946</v>
      </c>
      <c r="G43" s="117">
        <f t="shared" si="6"/>
        <v>3214.1821591157805</v>
      </c>
      <c r="H43" s="107">
        <f t="shared" si="7"/>
        <v>468.11784088421973</v>
      </c>
      <c r="I43" s="11">
        <f t="shared" si="8"/>
        <v>0</v>
      </c>
      <c r="J43" s="11">
        <f t="shared" si="9"/>
        <v>0</v>
      </c>
      <c r="K43" s="108">
        <f t="shared" si="1"/>
        <v>374.49427270737579</v>
      </c>
      <c r="L43" s="118">
        <f t="shared" si="2"/>
        <v>3236005.010464434</v>
      </c>
      <c r="M43" s="119">
        <v>3159904.8769116262</v>
      </c>
      <c r="N43" s="119"/>
      <c r="O43" s="128">
        <v>86</v>
      </c>
      <c r="P43" s="22" t="s">
        <v>121</v>
      </c>
      <c r="Q43" s="121">
        <v>0</v>
      </c>
      <c r="R43" s="122" t="s">
        <v>93</v>
      </c>
      <c r="U43" s="123" t="s">
        <v>122</v>
      </c>
      <c r="V43" s="124">
        <v>21.5</v>
      </c>
      <c r="W43" s="125">
        <v>28874835.300000001</v>
      </c>
      <c r="X43" s="126">
        <f t="shared" si="10"/>
        <v>134301559.53488371</v>
      </c>
      <c r="Y43" s="125">
        <v>1047737.6894776043</v>
      </c>
      <c r="Z43" s="125">
        <v>0</v>
      </c>
      <c r="AC43">
        <v>86</v>
      </c>
      <c r="AD43">
        <f>O43-AC43</f>
        <v>0</v>
      </c>
      <c r="AF43" s="127"/>
    </row>
    <row r="44" spans="1:32" ht="12.5" x14ac:dyDescent="0.25">
      <c r="A44" s="100" t="s">
        <v>123</v>
      </c>
      <c r="B44" s="115">
        <v>3514</v>
      </c>
      <c r="C44" s="116">
        <f t="shared" si="3"/>
        <v>7876494.1910361433</v>
      </c>
      <c r="D44" s="116">
        <f t="shared" si="0"/>
        <v>2007902.9969771714</v>
      </c>
      <c r="E44" s="116">
        <f t="shared" si="4"/>
        <v>0</v>
      </c>
      <c r="F44" s="116">
        <f t="shared" si="5"/>
        <v>9884397.1880133152</v>
      </c>
      <c r="G44" s="117">
        <f t="shared" si="6"/>
        <v>2812.8620341529072</v>
      </c>
      <c r="H44" s="107">
        <f t="shared" si="7"/>
        <v>869.43796584709298</v>
      </c>
      <c r="I44" s="11">
        <f t="shared" si="8"/>
        <v>0</v>
      </c>
      <c r="J44" s="11">
        <f t="shared" si="9"/>
        <v>0</v>
      </c>
      <c r="K44" s="108">
        <f t="shared" si="1"/>
        <v>695.55037267767443</v>
      </c>
      <c r="L44" s="118">
        <f t="shared" si="2"/>
        <v>2444164.009589348</v>
      </c>
      <c r="M44" s="119">
        <v>2264416.2060260247</v>
      </c>
      <c r="N44" s="119"/>
      <c r="O44" s="128">
        <v>90</v>
      </c>
      <c r="P44" s="22" t="s">
        <v>123</v>
      </c>
      <c r="Q44" s="121">
        <v>0</v>
      </c>
      <c r="R44" s="122" t="s">
        <v>75</v>
      </c>
      <c r="U44" s="123" t="s">
        <v>124</v>
      </c>
      <c r="V44" s="124">
        <v>20.75</v>
      </c>
      <c r="W44" s="125">
        <v>8212927.3600000003</v>
      </c>
      <c r="X44" s="126">
        <f t="shared" si="10"/>
        <v>39580372.819277108</v>
      </c>
      <c r="Y44" s="125">
        <v>2007902.9969771714</v>
      </c>
      <c r="Z44" s="125">
        <v>0</v>
      </c>
      <c r="AC44">
        <v>90</v>
      </c>
      <c r="AD44">
        <f>O44-AC44</f>
        <v>0</v>
      </c>
      <c r="AF44" s="127"/>
    </row>
    <row r="45" spans="1:32" ht="12.5" x14ac:dyDescent="0.25">
      <c r="A45" s="100" t="s">
        <v>125</v>
      </c>
      <c r="B45" s="115">
        <v>635181</v>
      </c>
      <c r="C45" s="116">
        <f t="shared" si="3"/>
        <v>2758212641.5831347</v>
      </c>
      <c r="D45" s="116">
        <f t="shared" si="0"/>
        <v>494559257.81283766</v>
      </c>
      <c r="E45" s="116">
        <f t="shared" si="4"/>
        <v>0</v>
      </c>
      <c r="F45" s="116">
        <f t="shared" si="5"/>
        <v>3252771899.3959723</v>
      </c>
      <c r="G45" s="117">
        <f t="shared" si="6"/>
        <v>5121.0157410186584</v>
      </c>
      <c r="H45" s="107">
        <f t="shared" si="7"/>
        <v>-1438.7157410186583</v>
      </c>
      <c r="I45" s="11">
        <f t="shared" si="8"/>
        <v>7.2715061481235095</v>
      </c>
      <c r="J45" s="11">
        <f t="shared" si="9"/>
        <v>37.271506148123507</v>
      </c>
      <c r="K45" s="108">
        <f t="shared" si="1"/>
        <v>-536.23102586778987</v>
      </c>
      <c r="L45" s="118">
        <f t="shared" si="2"/>
        <v>-340603759.24172866</v>
      </c>
      <c r="M45" s="119">
        <v>-319276692.50104439</v>
      </c>
      <c r="N45" s="119"/>
      <c r="O45" s="128">
        <v>91</v>
      </c>
      <c r="P45" s="129" t="s">
        <v>126</v>
      </c>
      <c r="Q45" s="121">
        <v>1</v>
      </c>
      <c r="R45" s="122" t="s">
        <v>67</v>
      </c>
      <c r="U45" s="123" t="s">
        <v>127</v>
      </c>
      <c r="V45" s="124">
        <v>18.5</v>
      </c>
      <c r="W45" s="125">
        <v>2564167531.1199999</v>
      </c>
      <c r="X45" s="126">
        <f t="shared" si="10"/>
        <v>13860365033.081081</v>
      </c>
      <c r="Y45" s="125">
        <v>494559257.81283766</v>
      </c>
      <c r="Z45" s="125">
        <v>0</v>
      </c>
      <c r="AC45">
        <v>91</v>
      </c>
      <c r="AD45">
        <f>O45-AC45</f>
        <v>0</v>
      </c>
      <c r="AF45" s="127"/>
    </row>
    <row r="46" spans="1:32" ht="12.5" x14ac:dyDescent="0.25">
      <c r="A46" s="100" t="s">
        <v>128</v>
      </c>
      <c r="B46" s="115">
        <v>219341</v>
      </c>
      <c r="C46" s="116">
        <f t="shared" si="3"/>
        <v>844234515.23815775</v>
      </c>
      <c r="D46" s="116">
        <f t="shared" si="0"/>
        <v>74936486.073479801</v>
      </c>
      <c r="E46" s="116">
        <f t="shared" si="4"/>
        <v>0</v>
      </c>
      <c r="F46" s="116">
        <f t="shared" si="5"/>
        <v>919171001.31163752</v>
      </c>
      <c r="G46" s="117">
        <f t="shared" si="6"/>
        <v>4190.6027660657946</v>
      </c>
      <c r="H46" s="107">
        <f t="shared" si="7"/>
        <v>-508.30276606579446</v>
      </c>
      <c r="I46" s="11">
        <f t="shared" si="8"/>
        <v>6.2310772662357969</v>
      </c>
      <c r="J46" s="11">
        <f t="shared" si="9"/>
        <v>36.2310772662358</v>
      </c>
      <c r="K46" s="108">
        <f t="shared" si="1"/>
        <v>-184.1635679197118</v>
      </c>
      <c r="L46" s="118">
        <f t="shared" si="2"/>
        <v>-40394621.151077501</v>
      </c>
      <c r="M46" s="119">
        <v>-41649402.524136797</v>
      </c>
      <c r="N46" s="119"/>
      <c r="O46" s="128">
        <v>92</v>
      </c>
      <c r="P46" s="129" t="s">
        <v>129</v>
      </c>
      <c r="Q46" s="121">
        <v>1</v>
      </c>
      <c r="R46" s="122" t="s">
        <v>67</v>
      </c>
      <c r="U46" s="123" t="s">
        <v>130</v>
      </c>
      <c r="V46" s="124">
        <v>19</v>
      </c>
      <c r="W46" s="125">
        <v>806053054.75</v>
      </c>
      <c r="X46" s="126">
        <f t="shared" si="10"/>
        <v>4242384498.6842103</v>
      </c>
      <c r="Y46" s="125">
        <v>74936486.073479801</v>
      </c>
      <c r="Z46" s="125">
        <v>0</v>
      </c>
      <c r="AC46">
        <v>92</v>
      </c>
      <c r="AD46">
        <f>O46-AC46</f>
        <v>0</v>
      </c>
      <c r="AF46" s="127"/>
    </row>
    <row r="47" spans="1:32" ht="12.5" x14ac:dyDescent="0.25">
      <c r="A47" s="100" t="s">
        <v>131</v>
      </c>
      <c r="B47" s="115">
        <v>2274</v>
      </c>
      <c r="C47" s="116">
        <f t="shared" si="3"/>
        <v>5550020.2708999999</v>
      </c>
      <c r="D47" s="116">
        <f t="shared" si="0"/>
        <v>846383.37491212192</v>
      </c>
      <c r="E47" s="116">
        <f t="shared" si="4"/>
        <v>0</v>
      </c>
      <c r="F47" s="116">
        <f t="shared" si="5"/>
        <v>6396403.6458121222</v>
      </c>
      <c r="G47" s="117">
        <f t="shared" si="6"/>
        <v>2812.8424124063863</v>
      </c>
      <c r="H47" s="107">
        <f t="shared" si="7"/>
        <v>869.45758759361388</v>
      </c>
      <c r="I47" s="11">
        <f t="shared" si="8"/>
        <v>0</v>
      </c>
      <c r="J47" s="11">
        <f t="shared" si="9"/>
        <v>0</v>
      </c>
      <c r="K47" s="108">
        <f t="shared" si="1"/>
        <v>695.56607007489117</v>
      </c>
      <c r="L47" s="118">
        <f t="shared" si="2"/>
        <v>1581717.2433503026</v>
      </c>
      <c r="M47" s="119">
        <v>1574441.9140841027</v>
      </c>
      <c r="N47" s="119"/>
      <c r="O47" s="128">
        <v>97</v>
      </c>
      <c r="P47" s="22" t="s">
        <v>131</v>
      </c>
      <c r="Q47" s="121">
        <v>0</v>
      </c>
      <c r="R47" s="122" t="s">
        <v>75</v>
      </c>
      <c r="U47" s="123" t="s">
        <v>132</v>
      </c>
      <c r="V47" s="124">
        <v>20</v>
      </c>
      <c r="W47" s="125">
        <v>5577909.8200000003</v>
      </c>
      <c r="X47" s="126">
        <f t="shared" si="10"/>
        <v>27889549.100000001</v>
      </c>
      <c r="Y47" s="125">
        <v>846383.37491212192</v>
      </c>
      <c r="Z47" s="125">
        <v>0</v>
      </c>
      <c r="AC47">
        <v>97</v>
      </c>
      <c r="AD47">
        <f>O47-AC47</f>
        <v>0</v>
      </c>
      <c r="AF47" s="127"/>
    </row>
    <row r="48" spans="1:32" s="3" customFormat="1" x14ac:dyDescent="0.3">
      <c r="A48" s="100" t="s">
        <v>133</v>
      </c>
      <c r="B48" s="115">
        <v>23791</v>
      </c>
      <c r="C48" s="116">
        <f t="shared" si="3"/>
        <v>76692452.13614285</v>
      </c>
      <c r="D48" s="116">
        <f t="shared" si="0"/>
        <v>2690800.2131461576</v>
      </c>
      <c r="E48" s="116">
        <f t="shared" si="4"/>
        <v>0</v>
      </c>
      <c r="F48" s="116">
        <f t="shared" si="5"/>
        <v>79383252.349289</v>
      </c>
      <c r="G48" s="117">
        <f t="shared" si="6"/>
        <v>3336.6925454705142</v>
      </c>
      <c r="H48" s="107">
        <f t="shared" si="7"/>
        <v>345.60745452948595</v>
      </c>
      <c r="I48" s="11">
        <f t="shared" si="8"/>
        <v>0</v>
      </c>
      <c r="J48" s="11">
        <f t="shared" si="9"/>
        <v>0</v>
      </c>
      <c r="K48" s="108">
        <f t="shared" si="1"/>
        <v>276.48596362358876</v>
      </c>
      <c r="L48" s="118">
        <f t="shared" si="2"/>
        <v>6577877.5605688002</v>
      </c>
      <c r="M48" s="130">
        <v>6257280.1694361866</v>
      </c>
      <c r="N48" s="119"/>
      <c r="O48" s="128">
        <v>98</v>
      </c>
      <c r="P48" s="22" t="s">
        <v>133</v>
      </c>
      <c r="Q48" s="121">
        <v>0</v>
      </c>
      <c r="R48" s="122" t="s">
        <v>64</v>
      </c>
      <c r="S48"/>
      <c r="T48"/>
      <c r="U48" s="123" t="s">
        <v>134</v>
      </c>
      <c r="V48" s="124">
        <v>21</v>
      </c>
      <c r="W48" s="125">
        <v>80931733.409999996</v>
      </c>
      <c r="X48" s="126">
        <f t="shared" si="10"/>
        <v>385389206.71428573</v>
      </c>
      <c r="Y48" s="125">
        <v>2690800.2131461576</v>
      </c>
      <c r="Z48" s="125">
        <v>0</v>
      </c>
      <c r="AA48"/>
      <c r="AC48" s="3">
        <v>98</v>
      </c>
      <c r="AD48">
        <f>O48-AC48</f>
        <v>0</v>
      </c>
      <c r="AF48" s="127"/>
    </row>
    <row r="49" spans="1:32" ht="12.5" x14ac:dyDescent="0.25">
      <c r="A49" s="100" t="s">
        <v>135</v>
      </c>
      <c r="B49" s="115">
        <v>1759</v>
      </c>
      <c r="C49" s="116">
        <f t="shared" si="3"/>
        <v>3903420.5305454545</v>
      </c>
      <c r="D49" s="116">
        <f t="shared" si="0"/>
        <v>783996.70631038432</v>
      </c>
      <c r="E49" s="116">
        <f t="shared" si="4"/>
        <v>0</v>
      </c>
      <c r="F49" s="116">
        <f t="shared" si="5"/>
        <v>4687417.2368558384</v>
      </c>
      <c r="G49" s="117">
        <f t="shared" si="6"/>
        <v>2664.8193501170203</v>
      </c>
      <c r="H49" s="107">
        <f t="shared" si="7"/>
        <v>1017.4806498829798</v>
      </c>
      <c r="I49" s="11">
        <f t="shared" si="8"/>
        <v>0</v>
      </c>
      <c r="J49" s="11">
        <f t="shared" si="9"/>
        <v>0</v>
      </c>
      <c r="K49" s="108">
        <f t="shared" si="1"/>
        <v>813.98451990638387</v>
      </c>
      <c r="L49" s="118">
        <f t="shared" si="2"/>
        <v>1431798.7705153292</v>
      </c>
      <c r="M49" s="119">
        <v>1185194.0850902314</v>
      </c>
      <c r="N49" s="119"/>
      <c r="O49" s="128">
        <v>99</v>
      </c>
      <c r="P49" s="22" t="s">
        <v>135</v>
      </c>
      <c r="Q49" s="121">
        <v>0</v>
      </c>
      <c r="R49" s="122" t="s">
        <v>85</v>
      </c>
      <c r="U49" s="123" t="s">
        <v>136</v>
      </c>
      <c r="V49" s="124">
        <v>22</v>
      </c>
      <c r="W49" s="125">
        <v>4315339.28</v>
      </c>
      <c r="X49" s="126">
        <f t="shared" si="10"/>
        <v>19615178.545454547</v>
      </c>
      <c r="Y49" s="125">
        <v>783996.70631038432</v>
      </c>
      <c r="Z49" s="125">
        <v>0</v>
      </c>
      <c r="AC49">
        <v>99</v>
      </c>
      <c r="AD49">
        <f>O49-AC49</f>
        <v>0</v>
      </c>
      <c r="AF49" s="127"/>
    </row>
    <row r="50" spans="1:32" ht="12.5" x14ac:dyDescent="0.25">
      <c r="A50" s="114" t="s">
        <v>137</v>
      </c>
      <c r="B50" s="115">
        <v>10403</v>
      </c>
      <c r="C50" s="116">
        <f t="shared" si="3"/>
        <v>27618873.675614454</v>
      </c>
      <c r="D50" s="116">
        <f t="shared" si="0"/>
        <v>1796350.069093162</v>
      </c>
      <c r="E50" s="116">
        <f t="shared" si="4"/>
        <v>0</v>
      </c>
      <c r="F50" s="116">
        <f t="shared" si="5"/>
        <v>29415223.744707614</v>
      </c>
      <c r="G50" s="117">
        <f t="shared" si="6"/>
        <v>2827.5712529758353</v>
      </c>
      <c r="H50" s="107">
        <f t="shared" si="7"/>
        <v>854.72874702416493</v>
      </c>
      <c r="I50" s="11">
        <f t="shared" si="8"/>
        <v>0</v>
      </c>
      <c r="J50" s="11">
        <f t="shared" si="9"/>
        <v>0</v>
      </c>
      <c r="K50" s="108">
        <f t="shared" si="1"/>
        <v>683.78299761933204</v>
      </c>
      <c r="L50" s="118">
        <f t="shared" si="2"/>
        <v>7113394.5242339112</v>
      </c>
      <c r="M50" s="119">
        <v>7073339.609201951</v>
      </c>
      <c r="N50" s="119"/>
      <c r="O50" s="120">
        <v>102</v>
      </c>
      <c r="P50" s="22" t="s">
        <v>137</v>
      </c>
      <c r="Q50" s="121">
        <v>0</v>
      </c>
      <c r="R50" s="122" t="s">
        <v>85</v>
      </c>
      <c r="U50" s="123" t="s">
        <v>138</v>
      </c>
      <c r="V50" s="124">
        <v>20.75</v>
      </c>
      <c r="W50" s="125">
        <v>28798574.309999999</v>
      </c>
      <c r="X50" s="126">
        <f t="shared" si="10"/>
        <v>138788309.92771083</v>
      </c>
      <c r="Y50" s="125">
        <v>1796350.069093162</v>
      </c>
      <c r="Z50" s="125">
        <v>0</v>
      </c>
      <c r="AC50">
        <v>102</v>
      </c>
      <c r="AD50">
        <f>O50-AC50</f>
        <v>0</v>
      </c>
      <c r="AF50" s="127"/>
    </row>
    <row r="51" spans="1:32" ht="12.5" x14ac:dyDescent="0.25">
      <c r="A51" s="100" t="s">
        <v>139</v>
      </c>
      <c r="B51" s="115">
        <v>2345</v>
      </c>
      <c r="C51" s="116">
        <f t="shared" si="3"/>
        <v>5841060.7540909089</v>
      </c>
      <c r="D51" s="116">
        <f t="shared" si="0"/>
        <v>418048.95303415979</v>
      </c>
      <c r="E51" s="116">
        <f t="shared" si="4"/>
        <v>0</v>
      </c>
      <c r="F51" s="116">
        <f t="shared" si="5"/>
        <v>6259109.7071250686</v>
      </c>
      <c r="G51" s="117">
        <f t="shared" si="6"/>
        <v>2669.1299390725239</v>
      </c>
      <c r="H51" s="107">
        <f t="shared" si="7"/>
        <v>1013.1700609274762</v>
      </c>
      <c r="I51" s="11">
        <f t="shared" si="8"/>
        <v>0</v>
      </c>
      <c r="J51" s="11">
        <f t="shared" si="9"/>
        <v>0</v>
      </c>
      <c r="K51" s="108">
        <f t="shared" si="1"/>
        <v>810.53604874198106</v>
      </c>
      <c r="L51" s="118">
        <f t="shared" si="2"/>
        <v>1900707.0342999457</v>
      </c>
      <c r="M51" s="119">
        <v>1907418.235207442</v>
      </c>
      <c r="N51" s="119"/>
      <c r="O51" s="128">
        <v>103</v>
      </c>
      <c r="P51" s="22" t="s">
        <v>139</v>
      </c>
      <c r="Q51" s="121">
        <v>0</v>
      </c>
      <c r="R51" s="122" t="s">
        <v>93</v>
      </c>
      <c r="U51" s="123" t="s">
        <v>140</v>
      </c>
      <c r="V51" s="124">
        <v>22</v>
      </c>
      <c r="W51" s="125">
        <v>6457454.0999999996</v>
      </c>
      <c r="X51" s="126">
        <f t="shared" si="10"/>
        <v>29352064.09090909</v>
      </c>
      <c r="Y51" s="125">
        <v>418048.95303415979</v>
      </c>
      <c r="Z51" s="125">
        <v>0</v>
      </c>
      <c r="AC51">
        <v>103</v>
      </c>
      <c r="AD51">
        <f>O51-AC51</f>
        <v>0</v>
      </c>
      <c r="AF51" s="127"/>
    </row>
    <row r="52" spans="1:32" ht="12.5" x14ac:dyDescent="0.25">
      <c r="A52" s="100" t="s">
        <v>141</v>
      </c>
      <c r="B52" s="115">
        <v>2406</v>
      </c>
      <c r="C52" s="116">
        <f t="shared" si="3"/>
        <v>5502999.7738850573</v>
      </c>
      <c r="D52" s="116">
        <f t="shared" si="0"/>
        <v>720737.89902557759</v>
      </c>
      <c r="E52" s="116">
        <f t="shared" si="4"/>
        <v>0</v>
      </c>
      <c r="F52" s="116">
        <f t="shared" si="5"/>
        <v>6223737.6729106344</v>
      </c>
      <c r="G52" s="117">
        <f t="shared" si="6"/>
        <v>2586.7571375355919</v>
      </c>
      <c r="H52" s="107">
        <f t="shared" si="7"/>
        <v>1095.5428624644082</v>
      </c>
      <c r="I52" s="11">
        <f t="shared" si="8"/>
        <v>0</v>
      </c>
      <c r="J52" s="11">
        <f t="shared" si="9"/>
        <v>0</v>
      </c>
      <c r="K52" s="108">
        <f t="shared" si="1"/>
        <v>876.4342899715266</v>
      </c>
      <c r="L52" s="118">
        <f t="shared" si="2"/>
        <v>2108700.901671493</v>
      </c>
      <c r="M52" s="119">
        <v>2071529.1849305753</v>
      </c>
      <c r="N52" s="119"/>
      <c r="O52" s="128">
        <v>105</v>
      </c>
      <c r="P52" s="22" t="s">
        <v>141</v>
      </c>
      <c r="Q52" s="121">
        <v>0</v>
      </c>
      <c r="R52" s="122" t="s">
        <v>142</v>
      </c>
      <c r="U52" s="123" t="s">
        <v>143</v>
      </c>
      <c r="V52" s="124">
        <v>21.75</v>
      </c>
      <c r="W52" s="125">
        <v>6014585.1799999997</v>
      </c>
      <c r="X52" s="126">
        <f t="shared" si="10"/>
        <v>27653265.195402298</v>
      </c>
      <c r="Y52" s="125">
        <v>720737.89902557759</v>
      </c>
      <c r="Z52" s="125">
        <v>0</v>
      </c>
      <c r="AC52">
        <v>105</v>
      </c>
      <c r="AD52">
        <f>O52-AC52</f>
        <v>0</v>
      </c>
      <c r="AF52" s="127"/>
    </row>
    <row r="53" spans="1:32" ht="12.5" x14ac:dyDescent="0.25">
      <c r="A53" s="100" t="s">
        <v>144</v>
      </c>
      <c r="B53" s="115">
        <v>46596</v>
      </c>
      <c r="C53" s="116">
        <f t="shared" si="3"/>
        <v>172083820.99863294</v>
      </c>
      <c r="D53" s="116">
        <f t="shared" si="0"/>
        <v>10022780.706589786</v>
      </c>
      <c r="E53" s="116">
        <f t="shared" si="4"/>
        <v>0</v>
      </c>
      <c r="F53" s="116">
        <f t="shared" si="5"/>
        <v>182106601.70522273</v>
      </c>
      <c r="G53" s="117">
        <f t="shared" si="6"/>
        <v>3908.2024574045568</v>
      </c>
      <c r="H53" s="107">
        <f t="shared" si="7"/>
        <v>-225.90245740455657</v>
      </c>
      <c r="I53" s="11">
        <f t="shared" si="8"/>
        <v>5.4201033016996787</v>
      </c>
      <c r="J53" s="11">
        <f t="shared" si="9"/>
        <v>35.420103301699676</v>
      </c>
      <c r="K53" s="108">
        <f t="shared" si="1"/>
        <v>-80.014883773772041</v>
      </c>
      <c r="L53" s="118">
        <f t="shared" si="2"/>
        <v>-3728373.5243226821</v>
      </c>
      <c r="M53" s="119">
        <v>-4228862.172385606</v>
      </c>
      <c r="N53" s="119"/>
      <c r="O53" s="128">
        <v>106</v>
      </c>
      <c r="P53" s="129" t="s">
        <v>145</v>
      </c>
      <c r="Q53" s="121">
        <v>0</v>
      </c>
      <c r="R53" s="122" t="s">
        <v>67</v>
      </c>
      <c r="U53" s="123" t="s">
        <v>146</v>
      </c>
      <c r="V53" s="124">
        <v>19.75</v>
      </c>
      <c r="W53" s="125">
        <v>170786706.77000001</v>
      </c>
      <c r="X53" s="126">
        <f t="shared" si="10"/>
        <v>864742819.08860767</v>
      </c>
      <c r="Y53" s="125">
        <v>10022780.706589786</v>
      </c>
      <c r="Z53" s="125">
        <v>0</v>
      </c>
      <c r="AC53">
        <v>106</v>
      </c>
      <c r="AD53">
        <f>O53-AC53</f>
        <v>0</v>
      </c>
      <c r="AF53" s="127"/>
    </row>
    <row r="54" spans="1:32" x14ac:dyDescent="0.3">
      <c r="A54" s="100" t="s">
        <v>147</v>
      </c>
      <c r="B54" s="115">
        <v>10681</v>
      </c>
      <c r="C54" s="116">
        <f t="shared" si="3"/>
        <v>30507132.35463636</v>
      </c>
      <c r="D54" s="116">
        <f t="shared" si="0"/>
        <v>1524261.7409644129</v>
      </c>
      <c r="E54" s="116">
        <f t="shared" si="4"/>
        <v>0</v>
      </c>
      <c r="F54" s="116">
        <f t="shared" si="5"/>
        <v>32031394.095600773</v>
      </c>
      <c r="G54" s="117">
        <f t="shared" si="6"/>
        <v>2998.9134065724907</v>
      </c>
      <c r="H54" s="107">
        <f t="shared" si="7"/>
        <v>683.38659342750952</v>
      </c>
      <c r="I54" s="11">
        <f t="shared" si="8"/>
        <v>0</v>
      </c>
      <c r="J54" s="11">
        <f t="shared" si="9"/>
        <v>0</v>
      </c>
      <c r="K54" s="108">
        <f t="shared" si="1"/>
        <v>546.70927474200766</v>
      </c>
      <c r="L54" s="118">
        <f t="shared" si="2"/>
        <v>5839401.763519384</v>
      </c>
      <c r="M54" s="119">
        <v>5876712.6893104762</v>
      </c>
      <c r="N54" s="119"/>
      <c r="O54" s="128">
        <v>108</v>
      </c>
      <c r="P54" s="129" t="s">
        <v>148</v>
      </c>
      <c r="Q54" s="121">
        <v>0</v>
      </c>
      <c r="R54" s="122" t="s">
        <v>73</v>
      </c>
      <c r="U54" s="123" t="s">
        <v>149</v>
      </c>
      <c r="V54" s="124">
        <v>22</v>
      </c>
      <c r="W54" s="125">
        <v>33726477.979999997</v>
      </c>
      <c r="X54" s="126">
        <f t="shared" si="10"/>
        <v>153302172.63636363</v>
      </c>
      <c r="Y54" s="125">
        <v>1524261.7409644129</v>
      </c>
      <c r="Z54" s="125">
        <v>0</v>
      </c>
      <c r="AA54" s="3"/>
      <c r="AC54">
        <v>108</v>
      </c>
      <c r="AD54">
        <f>O54-AC54</f>
        <v>0</v>
      </c>
      <c r="AF54" s="127"/>
    </row>
    <row r="55" spans="1:32" ht="12.5" x14ac:dyDescent="0.25">
      <c r="A55" s="114" t="s">
        <v>150</v>
      </c>
      <c r="B55" s="115">
        <v>67850</v>
      </c>
      <c r="C55" s="116">
        <f t="shared" si="3"/>
        <v>225465988.97450602</v>
      </c>
      <c r="D55" s="116">
        <f t="shared" si="0"/>
        <v>14742718.47156731</v>
      </c>
      <c r="E55" s="116">
        <f t="shared" si="4"/>
        <v>0</v>
      </c>
      <c r="F55" s="116">
        <f t="shared" si="5"/>
        <v>240208707.44607332</v>
      </c>
      <c r="G55" s="117">
        <f t="shared" si="6"/>
        <v>3540.2904560954062</v>
      </c>
      <c r="H55" s="107">
        <f t="shared" si="7"/>
        <v>142.00954390459401</v>
      </c>
      <c r="I55" s="11">
        <f t="shared" si="8"/>
        <v>0</v>
      </c>
      <c r="J55" s="11">
        <f t="shared" si="9"/>
        <v>0</v>
      </c>
      <c r="K55" s="108">
        <f t="shared" si="1"/>
        <v>113.60763512367521</v>
      </c>
      <c r="L55" s="118">
        <f t="shared" si="2"/>
        <v>7708278.0431413632</v>
      </c>
      <c r="M55" s="119">
        <v>8014693.3981892699</v>
      </c>
      <c r="N55" s="119"/>
      <c r="O55" s="120">
        <v>109</v>
      </c>
      <c r="P55" s="129" t="s">
        <v>151</v>
      </c>
      <c r="Q55" s="121">
        <v>0</v>
      </c>
      <c r="R55" s="122" t="s">
        <v>93</v>
      </c>
      <c r="U55" s="123" t="s">
        <v>152</v>
      </c>
      <c r="V55" s="124">
        <v>20.75</v>
      </c>
      <c r="W55" s="125">
        <v>235096445.78999999</v>
      </c>
      <c r="X55" s="126">
        <f t="shared" si="10"/>
        <v>1132994919.4698796</v>
      </c>
      <c r="Y55" s="125">
        <v>14742718.47156731</v>
      </c>
      <c r="Z55" s="125">
        <v>0</v>
      </c>
      <c r="AC55">
        <v>109</v>
      </c>
      <c r="AD55">
        <f>O55-AC55</f>
        <v>0</v>
      </c>
      <c r="AF55" s="127"/>
    </row>
    <row r="56" spans="1:32" ht="12.5" x14ac:dyDescent="0.25">
      <c r="A56" s="100" t="s">
        <v>153</v>
      </c>
      <c r="B56" s="115">
        <v>19350</v>
      </c>
      <c r="C56" s="116">
        <f t="shared" si="3"/>
        <v>57755809.033121936</v>
      </c>
      <c r="D56" s="116">
        <f t="shared" si="0"/>
        <v>2867002.2596849548</v>
      </c>
      <c r="E56" s="116">
        <f t="shared" si="4"/>
        <v>0</v>
      </c>
      <c r="F56" s="116">
        <f t="shared" si="5"/>
        <v>60622811.292806894</v>
      </c>
      <c r="G56" s="117">
        <f t="shared" si="6"/>
        <v>3132.9618239176689</v>
      </c>
      <c r="H56" s="107">
        <f t="shared" si="7"/>
        <v>549.3381760823313</v>
      </c>
      <c r="I56" s="11">
        <f t="shared" si="8"/>
        <v>0</v>
      </c>
      <c r="J56" s="11">
        <f t="shared" si="9"/>
        <v>0</v>
      </c>
      <c r="K56" s="108">
        <f t="shared" si="1"/>
        <v>439.47054086586508</v>
      </c>
      <c r="L56" s="118">
        <f t="shared" si="2"/>
        <v>8503754.9657544885</v>
      </c>
      <c r="M56" s="119">
        <v>8421615.5090692677</v>
      </c>
      <c r="N56" s="119"/>
      <c r="O56" s="128">
        <v>111</v>
      </c>
      <c r="P56" s="22" t="s">
        <v>153</v>
      </c>
      <c r="Q56" s="121">
        <v>0</v>
      </c>
      <c r="R56" s="122" t="s">
        <v>64</v>
      </c>
      <c r="U56" s="123" t="s">
        <v>154</v>
      </c>
      <c r="V56" s="124">
        <v>20.5</v>
      </c>
      <c r="W56" s="125">
        <v>59497190.210000001</v>
      </c>
      <c r="X56" s="126">
        <f t="shared" si="10"/>
        <v>290230196.14634144</v>
      </c>
      <c r="Y56" s="125">
        <v>2867002.2596849548</v>
      </c>
      <c r="Z56" s="125">
        <v>0</v>
      </c>
      <c r="AC56">
        <v>111</v>
      </c>
      <c r="AD56">
        <f>O56-AC56</f>
        <v>0</v>
      </c>
      <c r="AF56" s="127"/>
    </row>
    <row r="57" spans="1:32" ht="12.5" x14ac:dyDescent="0.25">
      <c r="A57" s="100" t="s">
        <v>155</v>
      </c>
      <c r="B57" s="115">
        <v>9628</v>
      </c>
      <c r="C57" s="116">
        <f t="shared" si="3"/>
        <v>24582890.287999999</v>
      </c>
      <c r="D57" s="116">
        <f t="shared" si="0"/>
        <v>1376439.4386901343</v>
      </c>
      <c r="E57" s="116">
        <f t="shared" si="4"/>
        <v>0</v>
      </c>
      <c r="F57" s="116">
        <f t="shared" si="5"/>
        <v>25959329.726690132</v>
      </c>
      <c r="G57" s="117">
        <f t="shared" si="6"/>
        <v>2696.2328340974377</v>
      </c>
      <c r="H57" s="107">
        <f t="shared" si="7"/>
        <v>986.06716590256246</v>
      </c>
      <c r="I57" s="11">
        <f t="shared" si="8"/>
        <v>0</v>
      </c>
      <c r="J57" s="11">
        <f t="shared" si="9"/>
        <v>0</v>
      </c>
      <c r="K57" s="108">
        <f t="shared" si="1"/>
        <v>788.85373272205004</v>
      </c>
      <c r="L57" s="118">
        <f t="shared" si="2"/>
        <v>7595083.7386478977</v>
      </c>
      <c r="M57" s="119">
        <v>7766950.0123632895</v>
      </c>
      <c r="N57" s="119"/>
      <c r="O57" s="128">
        <v>139</v>
      </c>
      <c r="P57" s="22" t="s">
        <v>155</v>
      </c>
      <c r="Q57" s="121">
        <v>0</v>
      </c>
      <c r="R57" s="122" t="s">
        <v>59</v>
      </c>
      <c r="U57" s="123" t="s">
        <v>156</v>
      </c>
      <c r="V57" s="124">
        <v>21.25</v>
      </c>
      <c r="W57" s="125">
        <v>26250573.800000001</v>
      </c>
      <c r="X57" s="126">
        <f t="shared" si="10"/>
        <v>123532112</v>
      </c>
      <c r="Y57" s="125">
        <v>1376439.4386901343</v>
      </c>
      <c r="Z57" s="125">
        <v>0</v>
      </c>
      <c r="AC57">
        <v>139</v>
      </c>
      <c r="AD57">
        <f>O57-AC57</f>
        <v>0</v>
      </c>
      <c r="AF57" s="127"/>
    </row>
    <row r="58" spans="1:32" ht="12.5" x14ac:dyDescent="0.25">
      <c r="A58" s="100" t="s">
        <v>157</v>
      </c>
      <c r="B58" s="115">
        <v>21767</v>
      </c>
      <c r="C58" s="116">
        <f t="shared" si="3"/>
        <v>61387180.719560966</v>
      </c>
      <c r="D58" s="116">
        <f t="shared" si="0"/>
        <v>4816809.6605438832</v>
      </c>
      <c r="E58" s="116">
        <f t="shared" si="4"/>
        <v>0</v>
      </c>
      <c r="F58" s="116">
        <f t="shared" si="5"/>
        <v>66203990.380104847</v>
      </c>
      <c r="G58" s="117">
        <f t="shared" si="6"/>
        <v>3041.4843745166927</v>
      </c>
      <c r="H58" s="107">
        <f t="shared" si="7"/>
        <v>640.81562548330749</v>
      </c>
      <c r="I58" s="11">
        <f t="shared" si="8"/>
        <v>0</v>
      </c>
      <c r="J58" s="11">
        <f t="shared" si="9"/>
        <v>0</v>
      </c>
      <c r="K58" s="108">
        <f t="shared" si="1"/>
        <v>512.65250038664601</v>
      </c>
      <c r="L58" s="118">
        <f t="shared" si="2"/>
        <v>11158906.975916123</v>
      </c>
      <c r="M58" s="119">
        <v>11327331.453205856</v>
      </c>
      <c r="N58" s="119"/>
      <c r="O58" s="128">
        <v>140</v>
      </c>
      <c r="P58" s="129" t="s">
        <v>158</v>
      </c>
      <c r="Q58" s="121">
        <v>0</v>
      </c>
      <c r="R58" s="122" t="s">
        <v>159</v>
      </c>
      <c r="U58" s="123" t="s">
        <v>160</v>
      </c>
      <c r="V58" s="124">
        <v>20.5</v>
      </c>
      <c r="W58" s="125">
        <v>63238050.490000002</v>
      </c>
      <c r="X58" s="126">
        <f t="shared" si="10"/>
        <v>308478295.07317072</v>
      </c>
      <c r="Y58" s="125">
        <v>4816809.6605438832</v>
      </c>
      <c r="Z58" s="125">
        <v>0</v>
      </c>
      <c r="AC58">
        <v>140</v>
      </c>
      <c r="AD58">
        <f>O58-AC58</f>
        <v>0</v>
      </c>
      <c r="AF58" s="127"/>
    </row>
    <row r="59" spans="1:32" ht="12.5" x14ac:dyDescent="0.25">
      <c r="A59" s="100" t="s">
        <v>161</v>
      </c>
      <c r="B59" s="115">
        <v>6889</v>
      </c>
      <c r="C59" s="116">
        <f t="shared" si="3"/>
        <v>18914344.135901231</v>
      </c>
      <c r="D59" s="116">
        <f t="shared" si="0"/>
        <v>1362582.8255772514</v>
      </c>
      <c r="E59" s="116">
        <f t="shared" si="4"/>
        <v>0</v>
      </c>
      <c r="F59" s="116">
        <f t="shared" si="5"/>
        <v>20276926.961478483</v>
      </c>
      <c r="G59" s="117">
        <f t="shared" si="6"/>
        <v>2943.377407675785</v>
      </c>
      <c r="H59" s="107">
        <f t="shared" si="7"/>
        <v>738.9225923242152</v>
      </c>
      <c r="I59" s="11">
        <f t="shared" si="8"/>
        <v>0</v>
      </c>
      <c r="J59" s="11">
        <f t="shared" si="9"/>
        <v>0</v>
      </c>
      <c r="K59" s="108">
        <f t="shared" si="1"/>
        <v>591.13807385937218</v>
      </c>
      <c r="L59" s="118">
        <f t="shared" si="2"/>
        <v>4072350.190817215</v>
      </c>
      <c r="M59" s="119">
        <v>3772029.9007723439</v>
      </c>
      <c r="N59" s="119"/>
      <c r="O59" s="128">
        <v>142</v>
      </c>
      <c r="P59" s="22" t="s">
        <v>161</v>
      </c>
      <c r="Q59" s="121">
        <v>0</v>
      </c>
      <c r="R59" s="122" t="s">
        <v>107</v>
      </c>
      <c r="U59" s="123" t="s">
        <v>162</v>
      </c>
      <c r="V59" s="124">
        <v>20.25</v>
      </c>
      <c r="W59" s="125">
        <v>19247008.48</v>
      </c>
      <c r="X59" s="126">
        <f t="shared" si="10"/>
        <v>95046955.456790119</v>
      </c>
      <c r="Y59" s="125">
        <v>1362582.8255772514</v>
      </c>
      <c r="Z59" s="125">
        <v>0</v>
      </c>
      <c r="AC59">
        <v>142</v>
      </c>
      <c r="AD59">
        <f>O59-AC59</f>
        <v>0</v>
      </c>
      <c r="AF59" s="127"/>
    </row>
    <row r="60" spans="1:32" ht="12.5" x14ac:dyDescent="0.25">
      <c r="A60" s="100" t="s">
        <v>163</v>
      </c>
      <c r="B60" s="115">
        <v>7128</v>
      </c>
      <c r="C60" s="116">
        <f t="shared" si="3"/>
        <v>18820548.5392</v>
      </c>
      <c r="D60" s="116">
        <f t="shared" si="0"/>
        <v>1566800.9835232757</v>
      </c>
      <c r="E60" s="116">
        <f t="shared" si="4"/>
        <v>0</v>
      </c>
      <c r="F60" s="116">
        <f t="shared" si="5"/>
        <v>20387349.522723276</v>
      </c>
      <c r="G60" s="117">
        <f t="shared" si="6"/>
        <v>2860.1781036368234</v>
      </c>
      <c r="H60" s="107">
        <f t="shared" si="7"/>
        <v>822.1218963631768</v>
      </c>
      <c r="I60" s="11">
        <f t="shared" si="8"/>
        <v>0</v>
      </c>
      <c r="J60" s="11">
        <f t="shared" si="9"/>
        <v>0</v>
      </c>
      <c r="K60" s="108">
        <f t="shared" si="1"/>
        <v>657.69751709054151</v>
      </c>
      <c r="L60" s="118">
        <f t="shared" si="2"/>
        <v>4688067.9018213795</v>
      </c>
      <c r="M60" s="119">
        <v>4649217.3052385896</v>
      </c>
      <c r="N60" s="119"/>
      <c r="O60" s="128">
        <v>143</v>
      </c>
      <c r="P60" s="129" t="s">
        <v>164</v>
      </c>
      <c r="Q60" s="121">
        <v>0</v>
      </c>
      <c r="R60" s="122" t="s">
        <v>73</v>
      </c>
      <c r="U60" s="123" t="s">
        <v>165</v>
      </c>
      <c r="V60" s="124">
        <v>21.25</v>
      </c>
      <c r="W60" s="125">
        <v>20097319.420000002</v>
      </c>
      <c r="X60" s="126">
        <f t="shared" si="10"/>
        <v>94575620.800000012</v>
      </c>
      <c r="Y60" s="125">
        <v>1566800.9835232757</v>
      </c>
      <c r="Z60" s="125">
        <v>0</v>
      </c>
      <c r="AC60">
        <v>143</v>
      </c>
      <c r="AD60">
        <f>O60-AC60</f>
        <v>0</v>
      </c>
      <c r="AF60" s="127"/>
    </row>
    <row r="61" spans="1:32" ht="12.5" x14ac:dyDescent="0.25">
      <c r="A61" s="100" t="s">
        <v>166</v>
      </c>
      <c r="B61" s="115">
        <v>12167</v>
      </c>
      <c r="C61" s="116">
        <f t="shared" si="3"/>
        <v>33543293.88977778</v>
      </c>
      <c r="D61" s="116">
        <f t="shared" si="0"/>
        <v>1339079.276774948</v>
      </c>
      <c r="E61" s="116">
        <f t="shared" si="4"/>
        <v>0</v>
      </c>
      <c r="F61" s="116">
        <f t="shared" si="5"/>
        <v>34882373.16655273</v>
      </c>
      <c r="G61" s="117">
        <f t="shared" si="6"/>
        <v>2866.9658228448038</v>
      </c>
      <c r="H61" s="107">
        <f t="shared" si="7"/>
        <v>815.33417715519636</v>
      </c>
      <c r="I61" s="11">
        <f t="shared" si="8"/>
        <v>0</v>
      </c>
      <c r="J61" s="11">
        <f t="shared" si="9"/>
        <v>0</v>
      </c>
      <c r="K61" s="108">
        <f t="shared" si="1"/>
        <v>652.26734172415718</v>
      </c>
      <c r="L61" s="118">
        <f t="shared" si="2"/>
        <v>7936136.7467578202</v>
      </c>
      <c r="M61" s="119">
        <v>7677768.4379061712</v>
      </c>
      <c r="N61" s="119"/>
      <c r="O61" s="128">
        <v>145</v>
      </c>
      <c r="P61" s="22" t="s">
        <v>166</v>
      </c>
      <c r="Q61" s="121">
        <v>0</v>
      </c>
      <c r="R61" s="122" t="s">
        <v>56</v>
      </c>
      <c r="U61" s="123" t="s">
        <v>167</v>
      </c>
      <c r="V61" s="124">
        <v>20.25</v>
      </c>
      <c r="W61" s="125">
        <v>34133251.32</v>
      </c>
      <c r="X61" s="126">
        <f t="shared" si="10"/>
        <v>168559265.77777779</v>
      </c>
      <c r="Y61" s="125">
        <v>1339079.276774948</v>
      </c>
      <c r="Z61" s="125">
        <v>0</v>
      </c>
      <c r="AC61">
        <v>145</v>
      </c>
      <c r="AD61">
        <f>O61-AC61</f>
        <v>0</v>
      </c>
      <c r="AF61" s="127"/>
    </row>
    <row r="62" spans="1:32" ht="12.5" x14ac:dyDescent="0.25">
      <c r="A62" s="100" t="s">
        <v>168</v>
      </c>
      <c r="B62" s="115">
        <v>5237</v>
      </c>
      <c r="C62" s="116">
        <f t="shared" si="3"/>
        <v>12392736.153590359</v>
      </c>
      <c r="D62" s="116">
        <f t="shared" si="0"/>
        <v>3092889.7620301694</v>
      </c>
      <c r="E62" s="116">
        <f t="shared" si="4"/>
        <v>0</v>
      </c>
      <c r="F62" s="116">
        <f t="shared" si="5"/>
        <v>15485625.915620528</v>
      </c>
      <c r="G62" s="117">
        <f t="shared" si="6"/>
        <v>2956.9650402177826</v>
      </c>
      <c r="H62" s="107">
        <f t="shared" si="7"/>
        <v>725.33495978221754</v>
      </c>
      <c r="I62" s="11">
        <f t="shared" si="8"/>
        <v>0</v>
      </c>
      <c r="J62" s="11">
        <f t="shared" si="9"/>
        <v>0</v>
      </c>
      <c r="K62" s="108">
        <f t="shared" si="1"/>
        <v>580.26796782577401</v>
      </c>
      <c r="L62" s="118">
        <f t="shared" si="2"/>
        <v>3038863.3475035783</v>
      </c>
      <c r="M62" s="119">
        <v>2835271.3676183135</v>
      </c>
      <c r="N62" s="119"/>
      <c r="O62" s="128">
        <v>146</v>
      </c>
      <c r="P62" s="129" t="s">
        <v>169</v>
      </c>
      <c r="Q62" s="121">
        <v>0</v>
      </c>
      <c r="R62" s="122" t="s">
        <v>170</v>
      </c>
      <c r="U62" s="123" t="s">
        <v>171</v>
      </c>
      <c r="V62" s="124">
        <v>20.75</v>
      </c>
      <c r="W62" s="125">
        <v>12922074.130000001</v>
      </c>
      <c r="X62" s="126">
        <f t="shared" si="10"/>
        <v>62275056.048192769</v>
      </c>
      <c r="Y62" s="125">
        <v>3092889.7620301694</v>
      </c>
      <c r="Z62" s="125">
        <v>0</v>
      </c>
      <c r="AC62">
        <v>146</v>
      </c>
      <c r="AD62">
        <f>O62-AC62</f>
        <v>0</v>
      </c>
      <c r="AF62" s="127"/>
    </row>
    <row r="63" spans="1:32" ht="12.5" x14ac:dyDescent="0.25">
      <c r="A63" s="100" t="s">
        <v>172</v>
      </c>
      <c r="B63" s="115">
        <v>6825</v>
      </c>
      <c r="C63" s="116">
        <f t="shared" si="3"/>
        <v>21006643.681736842</v>
      </c>
      <c r="D63" s="116">
        <f t="shared" si="0"/>
        <v>2360796.3136126534</v>
      </c>
      <c r="E63" s="116">
        <f t="shared" si="4"/>
        <v>0</v>
      </c>
      <c r="F63" s="116">
        <f t="shared" si="5"/>
        <v>23367439.995349497</v>
      </c>
      <c r="G63" s="117">
        <f t="shared" si="6"/>
        <v>3423.8007319193403</v>
      </c>
      <c r="H63" s="107">
        <f t="shared" si="7"/>
        <v>258.49926808065993</v>
      </c>
      <c r="I63" s="11">
        <f t="shared" si="8"/>
        <v>0</v>
      </c>
      <c r="J63" s="11">
        <f t="shared" si="9"/>
        <v>0</v>
      </c>
      <c r="K63" s="108">
        <f t="shared" si="1"/>
        <v>206.79941446452796</v>
      </c>
      <c r="L63" s="118">
        <f t="shared" si="2"/>
        <v>1411406.0037204034</v>
      </c>
      <c r="M63" s="119">
        <v>2036412.6503578941</v>
      </c>
      <c r="N63" s="119"/>
      <c r="O63" s="128">
        <v>148</v>
      </c>
      <c r="P63" s="129" t="s">
        <v>173</v>
      </c>
      <c r="Q63" s="121">
        <v>0</v>
      </c>
      <c r="R63" s="122" t="s">
        <v>79</v>
      </c>
      <c r="U63" s="123" t="s">
        <v>174</v>
      </c>
      <c r="V63" s="124">
        <v>19</v>
      </c>
      <c r="W63" s="125">
        <v>20056594.469999999</v>
      </c>
      <c r="X63" s="126">
        <f t="shared" si="10"/>
        <v>105561023.52631579</v>
      </c>
      <c r="Y63" s="125">
        <v>2360796.3136126534</v>
      </c>
      <c r="Z63" s="125">
        <v>0</v>
      </c>
      <c r="AC63">
        <v>148</v>
      </c>
      <c r="AD63">
        <f>O63-AC63</f>
        <v>0</v>
      </c>
      <c r="AF63" s="127"/>
    </row>
    <row r="64" spans="1:32" ht="12.5" x14ac:dyDescent="0.25">
      <c r="A64" s="100" t="s">
        <v>175</v>
      </c>
      <c r="B64" s="115">
        <v>5585</v>
      </c>
      <c r="C64" s="116">
        <f t="shared" si="3"/>
        <v>20711588.183084335</v>
      </c>
      <c r="D64" s="116">
        <f t="shared" si="0"/>
        <v>868178.31001190713</v>
      </c>
      <c r="E64" s="116">
        <f t="shared" si="4"/>
        <v>0</v>
      </c>
      <c r="F64" s="116">
        <f t="shared" si="5"/>
        <v>21579766.493096244</v>
      </c>
      <c r="G64" s="117">
        <f t="shared" si="6"/>
        <v>3863.8794078954779</v>
      </c>
      <c r="H64" s="107">
        <f t="shared" si="7"/>
        <v>-181.57940789547774</v>
      </c>
      <c r="I64" s="11">
        <f t="shared" si="8"/>
        <v>5.2016930670917132</v>
      </c>
      <c r="J64" s="11">
        <f t="shared" si="9"/>
        <v>35.201693067091711</v>
      </c>
      <c r="K64" s="108">
        <f t="shared" si="1"/>
        <v>-63.919025840408565</v>
      </c>
      <c r="L64" s="118">
        <f t="shared" si="2"/>
        <v>-356987.75931868184</v>
      </c>
      <c r="M64" s="119">
        <v>-390967.46800254699</v>
      </c>
      <c r="N64" s="119"/>
      <c r="O64" s="128">
        <v>149</v>
      </c>
      <c r="P64" s="129" t="s">
        <v>176</v>
      </c>
      <c r="Q64" s="121">
        <v>3</v>
      </c>
      <c r="R64" s="122" t="s">
        <v>67</v>
      </c>
      <c r="U64" s="123" t="s">
        <v>177</v>
      </c>
      <c r="V64" s="124">
        <v>20.75</v>
      </c>
      <c r="W64" s="125">
        <v>21596254.010000002</v>
      </c>
      <c r="X64" s="126">
        <f t="shared" si="10"/>
        <v>104078332.57831325</v>
      </c>
      <c r="Y64" s="125">
        <v>868178.31001190713</v>
      </c>
      <c r="Z64" s="125">
        <v>0</v>
      </c>
      <c r="AC64">
        <v>149</v>
      </c>
      <c r="AD64">
        <f>O64-AC64</f>
        <v>0</v>
      </c>
      <c r="AF64" s="127"/>
    </row>
    <row r="65" spans="1:32" ht="12.5" x14ac:dyDescent="0.25">
      <c r="A65" s="100" t="s">
        <v>178</v>
      </c>
      <c r="B65" s="115">
        <v>2079</v>
      </c>
      <c r="C65" s="116">
        <f t="shared" si="3"/>
        <v>4678679.9907272719</v>
      </c>
      <c r="D65" s="116">
        <f t="shared" si="0"/>
        <v>600456.6476823634</v>
      </c>
      <c r="E65" s="116">
        <f t="shared" si="4"/>
        <v>0</v>
      </c>
      <c r="F65" s="116">
        <f t="shared" si="5"/>
        <v>5279136.6384096351</v>
      </c>
      <c r="G65" s="117">
        <f t="shared" si="6"/>
        <v>2539.2672623422968</v>
      </c>
      <c r="H65" s="107">
        <f t="shared" si="7"/>
        <v>1143.0327376577034</v>
      </c>
      <c r="I65" s="11">
        <f t="shared" si="8"/>
        <v>0</v>
      </c>
      <c r="J65" s="11">
        <f t="shared" si="9"/>
        <v>0</v>
      </c>
      <c r="K65" s="108">
        <f t="shared" si="1"/>
        <v>914.42619012616274</v>
      </c>
      <c r="L65" s="118">
        <f t="shared" si="2"/>
        <v>1901092.0492722923</v>
      </c>
      <c r="M65" s="119">
        <v>1980545.9536909086</v>
      </c>
      <c r="N65" s="119"/>
      <c r="O65" s="128">
        <v>151</v>
      </c>
      <c r="P65" s="129" t="s">
        <v>179</v>
      </c>
      <c r="Q65" s="121">
        <v>0</v>
      </c>
      <c r="R65" s="122" t="s">
        <v>56</v>
      </c>
      <c r="U65" s="123" t="s">
        <v>180</v>
      </c>
      <c r="V65" s="124">
        <v>22</v>
      </c>
      <c r="W65" s="125">
        <v>5172410.04</v>
      </c>
      <c r="X65" s="126">
        <f t="shared" si="10"/>
        <v>23510954.727272727</v>
      </c>
      <c r="Y65" s="125">
        <v>600456.6476823634</v>
      </c>
      <c r="Z65" s="125">
        <v>0</v>
      </c>
      <c r="AC65">
        <v>151</v>
      </c>
      <c r="AD65">
        <f>O65-AC65</f>
        <v>0</v>
      </c>
      <c r="AF65" s="127"/>
    </row>
    <row r="66" spans="1:32" ht="12.5" x14ac:dyDescent="0.25">
      <c r="A66" s="100" t="s">
        <v>181</v>
      </c>
      <c r="B66" s="115">
        <v>4712</v>
      </c>
      <c r="C66" s="116">
        <f t="shared" si="3"/>
        <v>12322485.858186048</v>
      </c>
      <c r="D66" s="116">
        <f t="shared" si="0"/>
        <v>582992.7147181636</v>
      </c>
      <c r="E66" s="116">
        <f t="shared" si="4"/>
        <v>0</v>
      </c>
      <c r="F66" s="116">
        <f t="shared" si="5"/>
        <v>12905478.572904211</v>
      </c>
      <c r="G66" s="117">
        <f t="shared" si="6"/>
        <v>2738.8536869491109</v>
      </c>
      <c r="H66" s="107">
        <f t="shared" si="7"/>
        <v>943.44631305088933</v>
      </c>
      <c r="I66" s="11">
        <f t="shared" si="8"/>
        <v>0</v>
      </c>
      <c r="J66" s="11">
        <f t="shared" si="9"/>
        <v>0</v>
      </c>
      <c r="K66" s="108">
        <f t="shared" si="1"/>
        <v>754.75705044071151</v>
      </c>
      <c r="L66" s="118">
        <f t="shared" si="2"/>
        <v>3556415.2216766328</v>
      </c>
      <c r="M66" s="119">
        <v>3555002.7781693013</v>
      </c>
      <c r="N66" s="119"/>
      <c r="O66" s="128">
        <v>152</v>
      </c>
      <c r="P66" s="129" t="s">
        <v>182</v>
      </c>
      <c r="Q66" s="121">
        <v>0</v>
      </c>
      <c r="R66" s="122" t="s">
        <v>183</v>
      </c>
      <c r="U66" s="123" t="s">
        <v>184</v>
      </c>
      <c r="V66" s="124">
        <v>21.5</v>
      </c>
      <c r="W66" s="125">
        <v>13313238.49</v>
      </c>
      <c r="X66" s="126">
        <f t="shared" si="10"/>
        <v>61922039.488372095</v>
      </c>
      <c r="Y66" s="125">
        <v>582992.7147181636</v>
      </c>
      <c r="Z66" s="125">
        <v>0</v>
      </c>
      <c r="AC66">
        <v>152</v>
      </c>
      <c r="AD66">
        <f>O66-AC66</f>
        <v>0</v>
      </c>
      <c r="AF66" s="127"/>
    </row>
    <row r="67" spans="1:32" ht="12.5" x14ac:dyDescent="0.25">
      <c r="A67" s="100" t="s">
        <v>185</v>
      </c>
      <c r="B67" s="115">
        <v>27517</v>
      </c>
      <c r="C67" s="116">
        <f t="shared" si="3"/>
        <v>89063870.103799999</v>
      </c>
      <c r="D67" s="116">
        <f t="shared" si="0"/>
        <v>4025273.5874884306</v>
      </c>
      <c r="E67" s="116">
        <f t="shared" si="4"/>
        <v>0</v>
      </c>
      <c r="F67" s="116">
        <f t="shared" si="5"/>
        <v>93089143.691288427</v>
      </c>
      <c r="G67" s="117">
        <f t="shared" si="6"/>
        <v>3382.9684809858786</v>
      </c>
      <c r="H67" s="107">
        <f t="shared" si="7"/>
        <v>299.33151901412157</v>
      </c>
      <c r="I67" s="11">
        <f t="shared" si="8"/>
        <v>0</v>
      </c>
      <c r="J67" s="11">
        <f t="shared" si="9"/>
        <v>0</v>
      </c>
      <c r="K67" s="108">
        <f t="shared" si="1"/>
        <v>239.46521521129728</v>
      </c>
      <c r="L67" s="118">
        <f t="shared" si="2"/>
        <v>6589364.3269692669</v>
      </c>
      <c r="M67" s="119">
        <v>6178094.3350720061</v>
      </c>
      <c r="N67" s="119"/>
      <c r="O67" s="128">
        <v>153</v>
      </c>
      <c r="P67" s="22" t="s">
        <v>185</v>
      </c>
      <c r="Q67" s="121">
        <v>0</v>
      </c>
      <c r="R67" s="122" t="s">
        <v>186</v>
      </c>
      <c r="U67" s="123" t="s">
        <v>187</v>
      </c>
      <c r="V67" s="124">
        <v>20</v>
      </c>
      <c r="W67" s="125">
        <v>89511427.239999995</v>
      </c>
      <c r="X67" s="126">
        <f t="shared" si="10"/>
        <v>447557136.19999999</v>
      </c>
      <c r="Y67" s="125">
        <v>4025273.5874884306</v>
      </c>
      <c r="Z67" s="125">
        <v>0</v>
      </c>
      <c r="AC67">
        <v>153</v>
      </c>
      <c r="AD67">
        <f>O67-AC67</f>
        <v>0</v>
      </c>
      <c r="AF67" s="127"/>
    </row>
    <row r="68" spans="1:32" ht="12.5" x14ac:dyDescent="0.25">
      <c r="A68" s="100" t="s">
        <v>188</v>
      </c>
      <c r="B68" s="115">
        <v>16709</v>
      </c>
      <c r="C68" s="116">
        <f t="shared" si="3"/>
        <v>54142802.036952369</v>
      </c>
      <c r="D68" s="116">
        <f t="shared" si="0"/>
        <v>2417049.1733508413</v>
      </c>
      <c r="E68" s="116">
        <f t="shared" si="4"/>
        <v>0</v>
      </c>
      <c r="F68" s="116">
        <f t="shared" si="5"/>
        <v>56559851.21030321</v>
      </c>
      <c r="G68" s="117">
        <f t="shared" si="6"/>
        <v>3384.9931899158064</v>
      </c>
      <c r="H68" s="107">
        <f t="shared" si="7"/>
        <v>297.30681008419378</v>
      </c>
      <c r="I68" s="11">
        <f t="shared" si="8"/>
        <v>0</v>
      </c>
      <c r="J68" s="11">
        <f t="shared" si="9"/>
        <v>0</v>
      </c>
      <c r="K68" s="108">
        <f t="shared" si="1"/>
        <v>237.84544806735505</v>
      </c>
      <c r="L68" s="118">
        <f t="shared" si="2"/>
        <v>3974159.5917574354</v>
      </c>
      <c r="M68" s="119">
        <v>3907779.9157853643</v>
      </c>
      <c r="N68" s="119"/>
      <c r="O68" s="128">
        <v>165</v>
      </c>
      <c r="P68" s="22" t="s">
        <v>188</v>
      </c>
      <c r="Q68" s="121">
        <v>0</v>
      </c>
      <c r="R68" s="122" t="s">
        <v>93</v>
      </c>
      <c r="U68" s="123" t="s">
        <v>189</v>
      </c>
      <c r="V68" s="124">
        <v>21</v>
      </c>
      <c r="W68" s="125">
        <v>57135620.240000002</v>
      </c>
      <c r="X68" s="126">
        <f t="shared" si="10"/>
        <v>272074382.09523809</v>
      </c>
      <c r="Y68" s="125">
        <v>2417049.1733508413</v>
      </c>
      <c r="Z68" s="125">
        <v>0</v>
      </c>
      <c r="AC68">
        <v>165</v>
      </c>
      <c r="AD68">
        <f>O68-AC68</f>
        <v>0</v>
      </c>
      <c r="AF68" s="127"/>
    </row>
    <row r="69" spans="1:32" ht="12.5" x14ac:dyDescent="0.25">
      <c r="A69" s="114" t="s">
        <v>190</v>
      </c>
      <c r="B69" s="115">
        <v>75848</v>
      </c>
      <c r="C69" s="116">
        <f t="shared" si="3"/>
        <v>210329508.20770729</v>
      </c>
      <c r="D69" s="116">
        <f t="shared" si="0"/>
        <v>19740507.061900597</v>
      </c>
      <c r="E69" s="116">
        <f t="shared" si="4"/>
        <v>0</v>
      </c>
      <c r="F69" s="116">
        <f t="shared" si="5"/>
        <v>230070015.26960787</v>
      </c>
      <c r="G69" s="117">
        <f t="shared" si="6"/>
        <v>3033.3036503218</v>
      </c>
      <c r="H69" s="107">
        <f t="shared" si="7"/>
        <v>648.9963496782002</v>
      </c>
      <c r="I69" s="11">
        <f t="shared" si="8"/>
        <v>0</v>
      </c>
      <c r="J69" s="11">
        <f t="shared" si="9"/>
        <v>0</v>
      </c>
      <c r="K69" s="108">
        <f t="shared" si="1"/>
        <v>519.19707974256016</v>
      </c>
      <c r="L69" s="118">
        <f t="shared" si="2"/>
        <v>39380060.104313701</v>
      </c>
      <c r="M69" s="119">
        <v>38702627.783847816</v>
      </c>
      <c r="N69" s="119"/>
      <c r="O69" s="120">
        <v>167</v>
      </c>
      <c r="P69" s="22" t="s">
        <v>190</v>
      </c>
      <c r="Q69" s="121">
        <v>0</v>
      </c>
      <c r="R69" s="122" t="s">
        <v>170</v>
      </c>
      <c r="U69" s="123" t="s">
        <v>191</v>
      </c>
      <c r="V69" s="124">
        <v>20.5</v>
      </c>
      <c r="W69" s="125">
        <v>216671101.41999999</v>
      </c>
      <c r="X69" s="126">
        <f t="shared" si="10"/>
        <v>1056932202.0487804</v>
      </c>
      <c r="Y69" s="125">
        <v>19740507.061900597</v>
      </c>
      <c r="Z69" s="125">
        <v>0</v>
      </c>
      <c r="AC69">
        <v>167</v>
      </c>
      <c r="AD69">
        <f>O69-AC69</f>
        <v>0</v>
      </c>
      <c r="AF69" s="127"/>
    </row>
    <row r="70" spans="1:32" ht="12.5" x14ac:dyDescent="0.25">
      <c r="A70" s="100" t="s">
        <v>192</v>
      </c>
      <c r="B70" s="115">
        <v>5341</v>
      </c>
      <c r="C70" s="116">
        <f t="shared" si="3"/>
        <v>15734418.210829265</v>
      </c>
      <c r="D70" s="116">
        <f t="shared" si="0"/>
        <v>1002711.0343609059</v>
      </c>
      <c r="E70" s="116">
        <f t="shared" si="4"/>
        <v>0</v>
      </c>
      <c r="F70" s="116">
        <f t="shared" si="5"/>
        <v>16737129.245190172</v>
      </c>
      <c r="G70" s="117">
        <f t="shared" si="6"/>
        <v>3133.7070296180814</v>
      </c>
      <c r="H70" s="107">
        <f t="shared" si="7"/>
        <v>548.5929703819188</v>
      </c>
      <c r="I70" s="11">
        <f t="shared" si="8"/>
        <v>0</v>
      </c>
      <c r="J70" s="11">
        <f t="shared" si="9"/>
        <v>0</v>
      </c>
      <c r="K70" s="108">
        <f t="shared" si="1"/>
        <v>438.87437630553507</v>
      </c>
      <c r="L70" s="118">
        <f t="shared" si="2"/>
        <v>2344028.0438478626</v>
      </c>
      <c r="M70" s="119">
        <v>2412915.4761482892</v>
      </c>
      <c r="N70" s="119"/>
      <c r="O70" s="128">
        <v>169</v>
      </c>
      <c r="P70" s="129" t="s">
        <v>193</v>
      </c>
      <c r="Q70" s="121">
        <v>0</v>
      </c>
      <c r="R70" s="122" t="s">
        <v>93</v>
      </c>
      <c r="U70" s="123" t="s">
        <v>194</v>
      </c>
      <c r="V70" s="124">
        <v>20.5</v>
      </c>
      <c r="W70" s="125">
        <v>16208822.779999999</v>
      </c>
      <c r="X70" s="126">
        <f t="shared" si="10"/>
        <v>79067428.195121944</v>
      </c>
      <c r="Y70" s="125">
        <v>1002711.0343609059</v>
      </c>
      <c r="Z70" s="125">
        <v>0</v>
      </c>
      <c r="AC70">
        <v>169</v>
      </c>
      <c r="AD70">
        <f>O70-AC70</f>
        <v>0</v>
      </c>
      <c r="AF70" s="127"/>
    </row>
    <row r="71" spans="1:32" ht="12.5" x14ac:dyDescent="0.25">
      <c r="A71" s="100" t="s">
        <v>195</v>
      </c>
      <c r="B71" s="115">
        <v>5039</v>
      </c>
      <c r="C71" s="116">
        <f t="shared" si="3"/>
        <v>13533861.997445781</v>
      </c>
      <c r="D71" s="116">
        <f t="shared" si="0"/>
        <v>1354580.8550423577</v>
      </c>
      <c r="E71" s="116">
        <f t="shared" si="4"/>
        <v>0</v>
      </c>
      <c r="F71" s="116">
        <f t="shared" si="5"/>
        <v>14888442.852488138</v>
      </c>
      <c r="G71" s="117">
        <f t="shared" si="6"/>
        <v>2954.6423600889339</v>
      </c>
      <c r="H71" s="107">
        <f t="shared" si="7"/>
        <v>727.65763991106633</v>
      </c>
      <c r="I71" s="11">
        <f t="shared" si="8"/>
        <v>0</v>
      </c>
      <c r="J71" s="11">
        <f t="shared" si="9"/>
        <v>0</v>
      </c>
      <c r="K71" s="108">
        <f t="shared" si="1"/>
        <v>582.12611192885311</v>
      </c>
      <c r="L71" s="118">
        <f t="shared" si="2"/>
        <v>2933333.4780094908</v>
      </c>
      <c r="M71" s="119">
        <v>2732989.0196029642</v>
      </c>
      <c r="N71" s="119"/>
      <c r="O71" s="128">
        <v>171</v>
      </c>
      <c r="P71" s="129" t="s">
        <v>196</v>
      </c>
      <c r="Q71" s="121">
        <v>0</v>
      </c>
      <c r="R71" s="122" t="s">
        <v>75</v>
      </c>
      <c r="U71" s="123" t="s">
        <v>197</v>
      </c>
      <c r="V71" s="124">
        <v>20.75</v>
      </c>
      <c r="W71" s="125">
        <v>14111941.529999999</v>
      </c>
      <c r="X71" s="126">
        <f t="shared" si="10"/>
        <v>68009356.771084338</v>
      </c>
      <c r="Y71" s="125">
        <v>1354580.8550423577</v>
      </c>
      <c r="Z71" s="125">
        <v>0</v>
      </c>
      <c r="AC71">
        <v>171</v>
      </c>
      <c r="AD71">
        <f>O71-AC71</f>
        <v>0</v>
      </c>
      <c r="AF71" s="127"/>
    </row>
    <row r="72" spans="1:32" ht="12.5" x14ac:dyDescent="0.25">
      <c r="A72" s="100" t="s">
        <v>198</v>
      </c>
      <c r="B72" s="115">
        <v>4673</v>
      </c>
      <c r="C72" s="116">
        <f t="shared" si="3"/>
        <v>11245747.941904761</v>
      </c>
      <c r="D72" s="116">
        <f t="shared" si="0"/>
        <v>1364965.1241791546</v>
      </c>
      <c r="E72" s="116">
        <f t="shared" si="4"/>
        <v>0</v>
      </c>
      <c r="F72" s="116">
        <f t="shared" si="5"/>
        <v>12610713.066083916</v>
      </c>
      <c r="G72" s="117">
        <f t="shared" si="6"/>
        <v>2698.6332262109813</v>
      </c>
      <c r="H72" s="107">
        <f t="shared" si="7"/>
        <v>983.66677378901886</v>
      </c>
      <c r="I72" s="11">
        <f t="shared" si="8"/>
        <v>0</v>
      </c>
      <c r="J72" s="11">
        <f t="shared" si="9"/>
        <v>0</v>
      </c>
      <c r="K72" s="108">
        <f t="shared" si="1"/>
        <v>786.93341903121518</v>
      </c>
      <c r="L72" s="118">
        <f t="shared" si="2"/>
        <v>3677339.8671328686</v>
      </c>
      <c r="M72" s="119">
        <v>3653532.6680495245</v>
      </c>
      <c r="N72" s="119"/>
      <c r="O72" s="128">
        <v>172</v>
      </c>
      <c r="P72" s="22" t="s">
        <v>198</v>
      </c>
      <c r="Q72" s="121">
        <v>0</v>
      </c>
      <c r="R72" s="122" t="s">
        <v>110</v>
      </c>
      <c r="U72" s="123" t="s">
        <v>199</v>
      </c>
      <c r="V72" s="124">
        <v>21</v>
      </c>
      <c r="W72" s="125">
        <v>11867372.199999999</v>
      </c>
      <c r="X72" s="126">
        <f t="shared" si="10"/>
        <v>56511296.190476194</v>
      </c>
      <c r="Y72" s="125">
        <v>1364965.1241791546</v>
      </c>
      <c r="Z72" s="125">
        <v>0</v>
      </c>
      <c r="AC72">
        <v>172</v>
      </c>
      <c r="AD72">
        <f>O72-AC72</f>
        <v>0</v>
      </c>
      <c r="AF72" s="127"/>
    </row>
    <row r="73" spans="1:32" ht="12.5" x14ac:dyDescent="0.25">
      <c r="A73" s="100" t="s">
        <v>200</v>
      </c>
      <c r="B73" s="115">
        <v>4938</v>
      </c>
      <c r="C73" s="116">
        <f t="shared" si="3"/>
        <v>10679005.599855421</v>
      </c>
      <c r="D73" s="116">
        <f t="shared" si="0"/>
        <v>1662572.4247035801</v>
      </c>
      <c r="E73" s="116">
        <f t="shared" si="4"/>
        <v>0</v>
      </c>
      <c r="F73" s="116">
        <f t="shared" si="5"/>
        <v>12341578.024559001</v>
      </c>
      <c r="G73" s="117">
        <f t="shared" si="6"/>
        <v>2499.3070118588498</v>
      </c>
      <c r="H73" s="107">
        <f t="shared" si="7"/>
        <v>1182.9929881411504</v>
      </c>
      <c r="I73" s="11">
        <f t="shared" si="8"/>
        <v>0</v>
      </c>
      <c r="J73" s="11">
        <f t="shared" si="9"/>
        <v>0</v>
      </c>
      <c r="K73" s="108">
        <f t="shared" si="1"/>
        <v>946.39439051292038</v>
      </c>
      <c r="L73" s="118">
        <f t="shared" si="2"/>
        <v>4673295.5003528008</v>
      </c>
      <c r="M73" s="119">
        <v>4513105.228167709</v>
      </c>
      <c r="N73" s="119"/>
      <c r="O73" s="128">
        <v>176</v>
      </c>
      <c r="P73" s="22" t="s">
        <v>200</v>
      </c>
      <c r="Q73" s="121">
        <v>0</v>
      </c>
      <c r="R73" s="122" t="s">
        <v>170</v>
      </c>
      <c r="U73" s="123" t="s">
        <v>201</v>
      </c>
      <c r="V73" s="124">
        <v>20.75</v>
      </c>
      <c r="W73" s="125">
        <v>11135144.029999999</v>
      </c>
      <c r="X73" s="126">
        <f t="shared" si="10"/>
        <v>53663344.722891569</v>
      </c>
      <c r="Y73" s="125">
        <v>1662572.4247035801</v>
      </c>
      <c r="Z73" s="125">
        <v>0</v>
      </c>
      <c r="AC73">
        <v>176</v>
      </c>
      <c r="AD73">
        <f>O73-AC73</f>
        <v>0</v>
      </c>
      <c r="AF73" s="127"/>
    </row>
    <row r="74" spans="1:32" ht="12.5" x14ac:dyDescent="0.25">
      <c r="A74" s="100" t="s">
        <v>202</v>
      </c>
      <c r="B74" s="115">
        <v>1957</v>
      </c>
      <c r="C74" s="116">
        <f t="shared" si="3"/>
        <v>5247429.9007619051</v>
      </c>
      <c r="D74" s="116">
        <f t="shared" si="0"/>
        <v>850172.93779093202</v>
      </c>
      <c r="E74" s="116">
        <f t="shared" si="4"/>
        <v>0</v>
      </c>
      <c r="F74" s="116">
        <f t="shared" si="5"/>
        <v>6097602.8385528373</v>
      </c>
      <c r="G74" s="117">
        <f t="shared" si="6"/>
        <v>3115.7909241455477</v>
      </c>
      <c r="H74" s="107">
        <f t="shared" si="7"/>
        <v>566.50907585445248</v>
      </c>
      <c r="I74" s="11">
        <f t="shared" si="8"/>
        <v>0</v>
      </c>
      <c r="J74" s="11">
        <f t="shared" si="9"/>
        <v>0</v>
      </c>
      <c r="K74" s="108">
        <f t="shared" si="1"/>
        <v>453.20726068356203</v>
      </c>
      <c r="L74" s="118">
        <f t="shared" si="2"/>
        <v>886926.60915773094</v>
      </c>
      <c r="M74" s="119">
        <v>911863.87556952448</v>
      </c>
      <c r="N74" s="119"/>
      <c r="O74" s="128">
        <v>177</v>
      </c>
      <c r="P74" s="22" t="s">
        <v>202</v>
      </c>
      <c r="Q74" s="121">
        <v>0</v>
      </c>
      <c r="R74" s="122" t="s">
        <v>73</v>
      </c>
      <c r="U74" s="123" t="s">
        <v>203</v>
      </c>
      <c r="V74" s="124">
        <v>21</v>
      </c>
      <c r="W74" s="125">
        <v>5537488.8399999999</v>
      </c>
      <c r="X74" s="126">
        <f t="shared" si="10"/>
        <v>26368994.476190478</v>
      </c>
      <c r="Y74" s="125">
        <v>850172.93779093202</v>
      </c>
      <c r="Z74" s="125">
        <v>0</v>
      </c>
      <c r="AC74">
        <v>177</v>
      </c>
      <c r="AD74">
        <f>O74-AC74</f>
        <v>0</v>
      </c>
      <c r="AF74" s="127"/>
    </row>
    <row r="75" spans="1:32" ht="12.5" x14ac:dyDescent="0.25">
      <c r="A75" s="100" t="s">
        <v>204</v>
      </c>
      <c r="B75" s="115">
        <v>6421</v>
      </c>
      <c r="C75" s="116">
        <f t="shared" si="3"/>
        <v>15013092.584455695</v>
      </c>
      <c r="D75" s="116">
        <f t="shared" si="0"/>
        <v>2297176.9449822535</v>
      </c>
      <c r="E75" s="116">
        <f t="shared" si="4"/>
        <v>0</v>
      </c>
      <c r="F75" s="116">
        <f t="shared" si="5"/>
        <v>17310269.529437948</v>
      </c>
      <c r="G75" s="117">
        <f t="shared" si="6"/>
        <v>2695.8837454349709</v>
      </c>
      <c r="H75" s="107">
        <f t="shared" si="7"/>
        <v>986.41625456502925</v>
      </c>
      <c r="I75" s="11">
        <f t="shared" si="8"/>
        <v>0</v>
      </c>
      <c r="J75" s="11">
        <f t="shared" si="9"/>
        <v>0</v>
      </c>
      <c r="K75" s="108">
        <f t="shared" si="1"/>
        <v>789.13300365202349</v>
      </c>
      <c r="L75" s="118">
        <f t="shared" si="2"/>
        <v>5067023.0164496424</v>
      </c>
      <c r="M75" s="119">
        <v>5099394.6848931648</v>
      </c>
      <c r="N75" s="119"/>
      <c r="O75" s="128">
        <v>178</v>
      </c>
      <c r="P75" s="22" t="s">
        <v>204</v>
      </c>
      <c r="Q75" s="121">
        <v>0</v>
      </c>
      <c r="R75" s="122" t="s">
        <v>75</v>
      </c>
      <c r="U75" s="123" t="s">
        <v>205</v>
      </c>
      <c r="V75" s="124">
        <v>19.75</v>
      </c>
      <c r="W75" s="125">
        <v>14899928.57</v>
      </c>
      <c r="X75" s="126">
        <f t="shared" si="10"/>
        <v>75442676.303797469</v>
      </c>
      <c r="Y75" s="125">
        <v>2297176.9449822535</v>
      </c>
      <c r="Z75" s="125">
        <v>0</v>
      </c>
      <c r="AC75">
        <v>178</v>
      </c>
      <c r="AD75">
        <f>O75-AC75</f>
        <v>0</v>
      </c>
      <c r="AF75" s="127"/>
    </row>
    <row r="76" spans="1:32" ht="12.5" x14ac:dyDescent="0.25">
      <c r="A76" s="114" t="s">
        <v>206</v>
      </c>
      <c r="B76" s="115">
        <v>138850</v>
      </c>
      <c r="C76" s="116">
        <f t="shared" si="3"/>
        <v>428809295.60904992</v>
      </c>
      <c r="D76" s="116">
        <f t="shared" si="0"/>
        <v>24986819.171965878</v>
      </c>
      <c r="E76" s="116">
        <f t="shared" si="4"/>
        <v>0</v>
      </c>
      <c r="F76" s="116">
        <f t="shared" si="5"/>
        <v>453796114.78101581</v>
      </c>
      <c r="G76" s="117">
        <f t="shared" si="6"/>
        <v>3268.2471356212877</v>
      </c>
      <c r="H76" s="107">
        <f t="shared" si="7"/>
        <v>414.05286437871246</v>
      </c>
      <c r="I76" s="11">
        <f t="shared" si="8"/>
        <v>0</v>
      </c>
      <c r="J76" s="11">
        <f t="shared" si="9"/>
        <v>0</v>
      </c>
      <c r="K76" s="108">
        <f t="shared" si="1"/>
        <v>331.24229150296998</v>
      </c>
      <c r="L76" s="118">
        <f t="shared" si="2"/>
        <v>45992992.175187379</v>
      </c>
      <c r="M76" s="119">
        <v>45356083.638888009</v>
      </c>
      <c r="N76" s="119"/>
      <c r="O76" s="120">
        <v>179</v>
      </c>
      <c r="P76" s="22" t="s">
        <v>206</v>
      </c>
      <c r="Q76" s="121">
        <v>0</v>
      </c>
      <c r="R76" s="122" t="s">
        <v>110</v>
      </c>
      <c r="U76" s="123" t="s">
        <v>207</v>
      </c>
      <c r="V76" s="124">
        <v>20</v>
      </c>
      <c r="W76" s="125">
        <v>430964116.19</v>
      </c>
      <c r="X76" s="126">
        <f t="shared" si="10"/>
        <v>2154820580.9499998</v>
      </c>
      <c r="Y76" s="125">
        <v>24986819.171965878</v>
      </c>
      <c r="Z76" s="125">
        <v>0</v>
      </c>
      <c r="AC76">
        <v>179</v>
      </c>
      <c r="AD76">
        <f>O76-AC76</f>
        <v>0</v>
      </c>
      <c r="AF76" s="127"/>
    </row>
    <row r="77" spans="1:32" ht="12.5" x14ac:dyDescent="0.25">
      <c r="A77" s="100" t="s">
        <v>208</v>
      </c>
      <c r="B77" s="115">
        <v>1915</v>
      </c>
      <c r="C77" s="116">
        <f t="shared" si="3"/>
        <v>4340081.8943555541</v>
      </c>
      <c r="D77" s="116">
        <f t="shared" si="0"/>
        <v>272220.57377135882</v>
      </c>
      <c r="E77" s="116">
        <f t="shared" si="4"/>
        <v>0</v>
      </c>
      <c r="F77" s="116">
        <f t="shared" si="5"/>
        <v>4612302.4681269126</v>
      </c>
      <c r="G77" s="117">
        <f t="shared" si="6"/>
        <v>2408.5130381863773</v>
      </c>
      <c r="H77" s="107">
        <f t="shared" si="7"/>
        <v>1273.7869618136228</v>
      </c>
      <c r="I77" s="11">
        <f t="shared" si="8"/>
        <v>0</v>
      </c>
      <c r="J77" s="11">
        <f t="shared" si="9"/>
        <v>0</v>
      </c>
      <c r="K77" s="108">
        <f t="shared" si="1"/>
        <v>1019.0295694508983</v>
      </c>
      <c r="L77" s="118">
        <f t="shared" si="2"/>
        <v>1951441.6254984702</v>
      </c>
      <c r="M77" s="119">
        <v>1972858.5255739535</v>
      </c>
      <c r="N77" s="119"/>
      <c r="O77" s="128">
        <v>181</v>
      </c>
      <c r="P77" s="22" t="s">
        <v>208</v>
      </c>
      <c r="Q77" s="121">
        <v>0</v>
      </c>
      <c r="R77" s="122" t="s">
        <v>85</v>
      </c>
      <c r="U77" s="123" t="s">
        <v>209</v>
      </c>
      <c r="V77" s="124">
        <v>22.5</v>
      </c>
      <c r="W77" s="125">
        <v>4907127.7699999996</v>
      </c>
      <c r="X77" s="126">
        <f t="shared" si="10"/>
        <v>21809456.755555551</v>
      </c>
      <c r="Y77" s="125">
        <v>272220.57377135882</v>
      </c>
      <c r="Z77" s="125">
        <v>0</v>
      </c>
      <c r="AC77">
        <v>181</v>
      </c>
      <c r="AD77">
        <f>O77-AC77</f>
        <v>0</v>
      </c>
      <c r="AF77" s="127"/>
    </row>
    <row r="78" spans="1:32" ht="12.5" x14ac:dyDescent="0.25">
      <c r="A78" s="100" t="s">
        <v>210</v>
      </c>
      <c r="B78" s="115">
        <v>21259</v>
      </c>
      <c r="C78" s="116">
        <f t="shared" si="3"/>
        <v>65627192.929952361</v>
      </c>
      <c r="D78" s="116">
        <f t="shared" si="0"/>
        <v>8247704.7807238335</v>
      </c>
      <c r="E78" s="116">
        <f t="shared" si="4"/>
        <v>0</v>
      </c>
      <c r="F78" s="116">
        <f t="shared" si="5"/>
        <v>73874897.710676193</v>
      </c>
      <c r="G78" s="117">
        <f t="shared" si="6"/>
        <v>3474.9940124500772</v>
      </c>
      <c r="H78" s="107">
        <f t="shared" si="7"/>
        <v>207.30598754992297</v>
      </c>
      <c r="I78" s="11">
        <f t="shared" si="8"/>
        <v>0</v>
      </c>
      <c r="J78" s="11">
        <f t="shared" si="9"/>
        <v>0</v>
      </c>
      <c r="K78" s="108">
        <f t="shared" si="1"/>
        <v>165.8447900399384</v>
      </c>
      <c r="L78" s="118">
        <f t="shared" si="2"/>
        <v>3525694.3914590506</v>
      </c>
      <c r="M78" s="119">
        <v>2629096.6251085759</v>
      </c>
      <c r="N78" s="119"/>
      <c r="O78" s="128">
        <v>182</v>
      </c>
      <c r="P78" s="22" t="s">
        <v>211</v>
      </c>
      <c r="Q78" s="121">
        <v>0</v>
      </c>
      <c r="R78" s="122" t="s">
        <v>110</v>
      </c>
      <c r="U78" s="123" t="s">
        <v>210</v>
      </c>
      <c r="V78" s="124">
        <v>21</v>
      </c>
      <c r="W78" s="125">
        <v>69254826.709999993</v>
      </c>
      <c r="X78" s="126">
        <f t="shared" si="10"/>
        <v>329784889.09523803</v>
      </c>
      <c r="Y78" s="125">
        <v>8247704.7807238335</v>
      </c>
      <c r="Z78" s="125">
        <v>0</v>
      </c>
      <c r="AC78">
        <v>182</v>
      </c>
      <c r="AD78">
        <f>O78-AC78</f>
        <v>0</v>
      </c>
      <c r="AF78" s="127"/>
    </row>
    <row r="79" spans="1:32" ht="12.5" x14ac:dyDescent="0.25">
      <c r="A79" s="100" t="s">
        <v>212</v>
      </c>
      <c r="B79" s="115">
        <v>41529</v>
      </c>
      <c r="C79" s="116">
        <f t="shared" si="3"/>
        <v>163619954.06668356</v>
      </c>
      <c r="D79" s="116">
        <f t="shared" si="0"/>
        <v>4995695.6963892728</v>
      </c>
      <c r="E79" s="116">
        <f t="shared" si="4"/>
        <v>0</v>
      </c>
      <c r="F79" s="116">
        <f t="shared" si="5"/>
        <v>168615649.76307285</v>
      </c>
      <c r="G79" s="117">
        <f t="shared" si="6"/>
        <v>4060.190463605501</v>
      </c>
      <c r="H79" s="107">
        <f t="shared" si="7"/>
        <v>-377.89046360550083</v>
      </c>
      <c r="I79" s="11">
        <f t="shared" si="8"/>
        <v>5.9346043748041657</v>
      </c>
      <c r="J79" s="11">
        <f t="shared" si="9"/>
        <v>35.934604374804167</v>
      </c>
      <c r="K79" s="108">
        <f t="shared" si="1"/>
        <v>-135.79344306675003</v>
      </c>
      <c r="L79" s="118">
        <f t="shared" si="2"/>
        <v>-5639365.897119062</v>
      </c>
      <c r="M79" s="119">
        <v>-5426595.6688319268</v>
      </c>
      <c r="N79" s="119"/>
      <c r="O79" s="128">
        <v>186</v>
      </c>
      <c r="P79" s="129" t="s">
        <v>213</v>
      </c>
      <c r="Q79" s="121">
        <v>0</v>
      </c>
      <c r="R79" s="122" t="s">
        <v>67</v>
      </c>
      <c r="U79" s="123" t="s">
        <v>214</v>
      </c>
      <c r="V79" s="124">
        <v>19.75</v>
      </c>
      <c r="W79" s="125">
        <v>162386637.83000001</v>
      </c>
      <c r="X79" s="126">
        <f t="shared" si="10"/>
        <v>822210824.45569634</v>
      </c>
      <c r="Y79" s="125">
        <v>4995695.6963892728</v>
      </c>
      <c r="Z79" s="125">
        <v>0</v>
      </c>
      <c r="AC79">
        <v>186</v>
      </c>
      <c r="AD79">
        <f>O79-AC79</f>
        <v>0</v>
      </c>
      <c r="AF79" s="127"/>
    </row>
    <row r="80" spans="1:32" ht="12.5" x14ac:dyDescent="0.25">
      <c r="A80" s="114" t="s">
        <v>215</v>
      </c>
      <c r="B80" s="115">
        <v>32738</v>
      </c>
      <c r="C80" s="116">
        <f t="shared" si="3"/>
        <v>125212708.10268354</v>
      </c>
      <c r="D80" s="116">
        <f t="shared" si="0"/>
        <v>4483935.0920482827</v>
      </c>
      <c r="E80" s="116">
        <f t="shared" si="4"/>
        <v>0</v>
      </c>
      <c r="F80" s="116">
        <f t="shared" si="5"/>
        <v>129696643.19473183</v>
      </c>
      <c r="G80" s="117">
        <f t="shared" si="6"/>
        <v>3961.6544442156464</v>
      </c>
      <c r="H80" s="107">
        <f t="shared" si="7"/>
        <v>-279.35444421564625</v>
      </c>
      <c r="I80" s="11">
        <f t="shared" si="8"/>
        <v>5.6324813849092559</v>
      </c>
      <c r="J80" s="11">
        <f t="shared" si="9"/>
        <v>35.632481384909255</v>
      </c>
      <c r="K80" s="108">
        <f t="shared" si="1"/>
        <v>-99.54092033305686</v>
      </c>
      <c r="L80" s="118">
        <f t="shared" si="2"/>
        <v>-3258770.6498636156</v>
      </c>
      <c r="M80" s="119">
        <v>-3339643.9035890182</v>
      </c>
      <c r="N80" s="119"/>
      <c r="O80" s="120">
        <v>202</v>
      </c>
      <c r="P80" s="129" t="s">
        <v>216</v>
      </c>
      <c r="Q80" s="121">
        <v>0</v>
      </c>
      <c r="R80" s="122" t="s">
        <v>70</v>
      </c>
      <c r="U80" s="123" t="s">
        <v>217</v>
      </c>
      <c r="V80" s="124">
        <v>19.75</v>
      </c>
      <c r="W80" s="125">
        <v>124268893.72</v>
      </c>
      <c r="X80" s="126">
        <f t="shared" si="10"/>
        <v>629209588.45569623</v>
      </c>
      <c r="Y80" s="125">
        <v>4483935.0920482827</v>
      </c>
      <c r="Z80" s="125">
        <v>0</v>
      </c>
      <c r="AC80">
        <v>202</v>
      </c>
      <c r="AD80">
        <f>O80-AC80</f>
        <v>0</v>
      </c>
      <c r="AF80" s="127"/>
    </row>
    <row r="81" spans="1:32" ht="12.5" x14ac:dyDescent="0.25">
      <c r="A81" s="100" t="s">
        <v>218</v>
      </c>
      <c r="B81" s="115">
        <v>3154</v>
      </c>
      <c r="C81" s="116">
        <f t="shared" si="3"/>
        <v>6604627.8283764692</v>
      </c>
      <c r="D81" s="116">
        <f t="shared" si="0"/>
        <v>910890.06914454827</v>
      </c>
      <c r="E81" s="116">
        <f t="shared" si="4"/>
        <v>0</v>
      </c>
      <c r="F81" s="116">
        <f t="shared" si="5"/>
        <v>7515517.8975210171</v>
      </c>
      <c r="G81" s="117">
        <f t="shared" si="6"/>
        <v>2382.8528527333601</v>
      </c>
      <c r="H81" s="107">
        <f t="shared" si="7"/>
        <v>1299.4471472666401</v>
      </c>
      <c r="I81" s="11">
        <f t="shared" si="8"/>
        <v>0</v>
      </c>
      <c r="J81" s="11">
        <f t="shared" si="9"/>
        <v>0</v>
      </c>
      <c r="K81" s="108">
        <f t="shared" si="1"/>
        <v>1039.5577178133121</v>
      </c>
      <c r="L81" s="118">
        <f t="shared" si="2"/>
        <v>3278765.0419831863</v>
      </c>
      <c r="M81" s="119">
        <v>3441883.8375378833</v>
      </c>
      <c r="N81" s="119"/>
      <c r="O81" s="128">
        <v>204</v>
      </c>
      <c r="P81" s="22" t="s">
        <v>218</v>
      </c>
      <c r="Q81" s="121">
        <v>0</v>
      </c>
      <c r="R81" s="122" t="s">
        <v>159</v>
      </c>
      <c r="U81" s="123" t="s">
        <v>219</v>
      </c>
      <c r="V81" s="124">
        <v>21.25</v>
      </c>
      <c r="W81" s="125">
        <v>7052680.4699999997</v>
      </c>
      <c r="X81" s="126">
        <f t="shared" si="10"/>
        <v>33189084.564705882</v>
      </c>
      <c r="Y81" s="125">
        <v>910890.06914454827</v>
      </c>
      <c r="Z81" s="125">
        <v>0</v>
      </c>
      <c r="AC81">
        <v>204</v>
      </c>
      <c r="AD81">
        <f>O81-AC81</f>
        <v>0</v>
      </c>
      <c r="AF81" s="127"/>
    </row>
    <row r="82" spans="1:32" ht="12.5" x14ac:dyDescent="0.25">
      <c r="A82" s="100" t="s">
        <v>220</v>
      </c>
      <c r="B82" s="115">
        <v>37521</v>
      </c>
      <c r="C82" s="116">
        <f t="shared" si="3"/>
        <v>113314823.53809522</v>
      </c>
      <c r="D82" s="116">
        <f t="shared" si="0"/>
        <v>5164632.2526428588</v>
      </c>
      <c r="E82" s="116">
        <f t="shared" si="4"/>
        <v>0</v>
      </c>
      <c r="F82" s="116">
        <f t="shared" si="5"/>
        <v>118479455.79073808</v>
      </c>
      <c r="G82" s="117">
        <f t="shared" si="6"/>
        <v>3157.683851462863</v>
      </c>
      <c r="H82" s="107">
        <f t="shared" si="7"/>
        <v>524.61614853713718</v>
      </c>
      <c r="I82" s="11">
        <f t="shared" si="8"/>
        <v>0</v>
      </c>
      <c r="J82" s="11">
        <f t="shared" si="9"/>
        <v>0</v>
      </c>
      <c r="K82" s="108">
        <f t="shared" si="1"/>
        <v>419.69291882970975</v>
      </c>
      <c r="L82" s="118">
        <f t="shared" si="2"/>
        <v>15747298.007409539</v>
      </c>
      <c r="M82" s="119">
        <v>15350319.868190475</v>
      </c>
      <c r="N82" s="119"/>
      <c r="O82" s="128">
        <v>205</v>
      </c>
      <c r="P82" s="129" t="s">
        <v>221</v>
      </c>
      <c r="Q82" s="121">
        <v>0</v>
      </c>
      <c r="R82" s="122" t="s">
        <v>142</v>
      </c>
      <c r="U82" s="123" t="s">
        <v>222</v>
      </c>
      <c r="V82" s="124">
        <v>21</v>
      </c>
      <c r="W82" s="125">
        <v>119578457</v>
      </c>
      <c r="X82" s="126">
        <f t="shared" si="10"/>
        <v>569421223.80952382</v>
      </c>
      <c r="Y82" s="125">
        <v>5164632.2526428588</v>
      </c>
      <c r="Z82" s="125">
        <v>0</v>
      </c>
      <c r="AC82">
        <v>205</v>
      </c>
      <c r="AD82">
        <f>O82-AC82</f>
        <v>0</v>
      </c>
      <c r="AF82" s="127"/>
    </row>
    <row r="83" spans="1:32" ht="12.5" x14ac:dyDescent="0.25">
      <c r="A83" s="100" t="s">
        <v>223</v>
      </c>
      <c r="B83" s="115">
        <v>12586</v>
      </c>
      <c r="C83" s="116">
        <f t="shared" si="3"/>
        <v>31695651.350099996</v>
      </c>
      <c r="D83" s="116">
        <f t="shared" ref="D83:D146" si="11">Y83</f>
        <v>2340390.2137195789</v>
      </c>
      <c r="E83" s="116">
        <f t="shared" si="4"/>
        <v>0</v>
      </c>
      <c r="F83" s="116">
        <f t="shared" si="5"/>
        <v>34036041.563819572</v>
      </c>
      <c r="G83" s="117">
        <f t="shared" si="6"/>
        <v>2704.2778932003475</v>
      </c>
      <c r="H83" s="107">
        <f t="shared" si="7"/>
        <v>978.02210679965265</v>
      </c>
      <c r="I83" s="11">
        <f t="shared" si="8"/>
        <v>0</v>
      </c>
      <c r="J83" s="11">
        <f t="shared" si="9"/>
        <v>0</v>
      </c>
      <c r="K83" s="108">
        <f t="shared" ref="K83:K146" si="12">IF(H83&gt;0,H83*0.8,J83*H83/100)</f>
        <v>782.41768543972216</v>
      </c>
      <c r="L83" s="118">
        <f t="shared" ref="L83:L146" si="13">K83*B83</f>
        <v>9847508.9889443424</v>
      </c>
      <c r="M83" s="119">
        <v>9245728.6271280013</v>
      </c>
      <c r="N83" s="119"/>
      <c r="O83" s="128">
        <v>208</v>
      </c>
      <c r="P83" s="22" t="s">
        <v>223</v>
      </c>
      <c r="Q83" s="121">
        <v>0</v>
      </c>
      <c r="R83" s="122" t="s">
        <v>59</v>
      </c>
      <c r="U83" s="123" t="s">
        <v>224</v>
      </c>
      <c r="V83" s="124">
        <v>20</v>
      </c>
      <c r="W83" s="125">
        <v>31854925.98</v>
      </c>
      <c r="X83" s="126">
        <f t="shared" si="10"/>
        <v>159274629.90000001</v>
      </c>
      <c r="Y83" s="125">
        <v>2340390.2137195789</v>
      </c>
      <c r="Z83" s="125">
        <v>0</v>
      </c>
      <c r="AC83">
        <v>208</v>
      </c>
      <c r="AD83">
        <f>O83-AC83</f>
        <v>0</v>
      </c>
      <c r="AF83" s="127"/>
    </row>
    <row r="84" spans="1:32" ht="12.5" x14ac:dyDescent="0.25">
      <c r="A84" s="100" t="s">
        <v>225</v>
      </c>
      <c r="B84" s="115">
        <v>31190</v>
      </c>
      <c r="C84" s="116">
        <f t="shared" ref="C84:C147" si="14">$V$15*X84/100</f>
        <v>107223509.96357141</v>
      </c>
      <c r="D84" s="116">
        <f t="shared" si="11"/>
        <v>3762668.3810918047</v>
      </c>
      <c r="E84" s="116">
        <f t="shared" ref="E84:E147" si="15">IF(Z84=0,0,3.1*Z84/100/2)</f>
        <v>0</v>
      </c>
      <c r="F84" s="116">
        <f t="shared" ref="F84:F147" si="16">C84+D84+E84</f>
        <v>110986178.34466322</v>
      </c>
      <c r="G84" s="117">
        <f t="shared" ref="G84:G147" si="17">F84/B84</f>
        <v>3558.3898154749349</v>
      </c>
      <c r="H84" s="107">
        <f t="shared" ref="H84:H147" si="18">$G$15-G84</f>
        <v>123.91018452506523</v>
      </c>
      <c r="I84" s="11">
        <f t="shared" ref="I84:I147" si="19">IF(H84&lt;0,LN(-H84),0)</f>
        <v>0</v>
      </c>
      <c r="J84" s="11">
        <f t="shared" ref="J84:J147" si="20">IF(H84&lt;0,30+I84,0)</f>
        <v>0</v>
      </c>
      <c r="K84" s="108">
        <f t="shared" si="12"/>
        <v>99.128147620052189</v>
      </c>
      <c r="L84" s="118">
        <f t="shared" si="13"/>
        <v>3091806.924269428</v>
      </c>
      <c r="M84" s="119">
        <v>1824057.0945523689</v>
      </c>
      <c r="N84" s="119"/>
      <c r="O84" s="128">
        <v>211</v>
      </c>
      <c r="P84" s="22" t="s">
        <v>225</v>
      </c>
      <c r="Q84" s="121">
        <v>0</v>
      </c>
      <c r="R84" s="122" t="s">
        <v>73</v>
      </c>
      <c r="U84" s="123" t="s">
        <v>226</v>
      </c>
      <c r="V84" s="124">
        <v>21</v>
      </c>
      <c r="W84" s="125">
        <v>113150437.65000001</v>
      </c>
      <c r="X84" s="126">
        <f t="shared" ref="X84:X147" si="21">100*W84/V84</f>
        <v>538811607.85714281</v>
      </c>
      <c r="Y84" s="125">
        <v>3762668.3810918047</v>
      </c>
      <c r="Z84" s="125">
        <v>0</v>
      </c>
      <c r="AC84">
        <v>211</v>
      </c>
      <c r="AD84">
        <f>O84-AC84</f>
        <v>0</v>
      </c>
      <c r="AF84" s="127"/>
    </row>
    <row r="85" spans="1:32" ht="12.5" x14ac:dyDescent="0.25">
      <c r="A85" s="100" t="s">
        <v>227</v>
      </c>
      <c r="B85" s="115">
        <v>5603</v>
      </c>
      <c r="C85" s="116">
        <f t="shared" si="14"/>
        <v>13144933.127132529</v>
      </c>
      <c r="D85" s="116">
        <f t="shared" si="11"/>
        <v>2528773.3637392782</v>
      </c>
      <c r="E85" s="116">
        <f t="shared" si="15"/>
        <v>0</v>
      </c>
      <c r="F85" s="116">
        <f t="shared" si="16"/>
        <v>15673706.490871808</v>
      </c>
      <c r="G85" s="117">
        <f t="shared" si="17"/>
        <v>2797.3775639607011</v>
      </c>
      <c r="H85" s="107">
        <f t="shared" si="18"/>
        <v>884.9224360392991</v>
      </c>
      <c r="I85" s="11">
        <f t="shared" si="19"/>
        <v>0</v>
      </c>
      <c r="J85" s="11">
        <f t="shared" si="20"/>
        <v>0</v>
      </c>
      <c r="K85" s="108">
        <f t="shared" si="12"/>
        <v>707.93794883143937</v>
      </c>
      <c r="L85" s="118">
        <f t="shared" si="13"/>
        <v>3966576.3273025546</v>
      </c>
      <c r="M85" s="119">
        <v>3822502.3160440023</v>
      </c>
      <c r="N85" s="119"/>
      <c r="O85" s="128">
        <v>213</v>
      </c>
      <c r="P85" s="22" t="s">
        <v>227</v>
      </c>
      <c r="Q85" s="121">
        <v>0</v>
      </c>
      <c r="R85" s="122" t="s">
        <v>75</v>
      </c>
      <c r="U85" s="123" t="s">
        <v>228</v>
      </c>
      <c r="V85" s="124">
        <v>20.75</v>
      </c>
      <c r="W85" s="125">
        <v>13706400.119999999</v>
      </c>
      <c r="X85" s="126">
        <f t="shared" si="21"/>
        <v>66054940.3373494</v>
      </c>
      <c r="Y85" s="125">
        <v>2528773.3637392782</v>
      </c>
      <c r="Z85" s="125">
        <v>0</v>
      </c>
      <c r="AC85">
        <v>213</v>
      </c>
      <c r="AD85">
        <f>O85-AC85</f>
        <v>0</v>
      </c>
      <c r="AF85" s="127"/>
    </row>
    <row r="86" spans="1:32" ht="12.5" x14ac:dyDescent="0.25">
      <c r="A86" s="100" t="s">
        <v>229</v>
      </c>
      <c r="B86" s="115">
        <v>11637</v>
      </c>
      <c r="C86" s="116">
        <f t="shared" si="14"/>
        <v>31221908.748976741</v>
      </c>
      <c r="D86" s="116">
        <f t="shared" si="11"/>
        <v>2519955.5655691363</v>
      </c>
      <c r="E86" s="116">
        <f t="shared" si="15"/>
        <v>0</v>
      </c>
      <c r="F86" s="116">
        <f t="shared" si="16"/>
        <v>33741864.314545877</v>
      </c>
      <c r="G86" s="117">
        <f t="shared" si="17"/>
        <v>2899.5328963260185</v>
      </c>
      <c r="H86" s="107">
        <f t="shared" si="18"/>
        <v>782.76710367398164</v>
      </c>
      <c r="I86" s="11">
        <f t="shared" si="19"/>
        <v>0</v>
      </c>
      <c r="J86" s="11">
        <f t="shared" si="20"/>
        <v>0</v>
      </c>
      <c r="K86" s="108">
        <f t="shared" si="12"/>
        <v>626.21368293918533</v>
      </c>
      <c r="L86" s="118">
        <f t="shared" si="13"/>
        <v>7287248.6283633001</v>
      </c>
      <c r="M86" s="119">
        <v>7416091.7901841886</v>
      </c>
      <c r="N86" s="119"/>
      <c r="O86" s="128">
        <v>214</v>
      </c>
      <c r="P86" s="22" t="s">
        <v>229</v>
      </c>
      <c r="Q86" s="121">
        <v>0</v>
      </c>
      <c r="R86" s="122" t="s">
        <v>85</v>
      </c>
      <c r="U86" s="123" t="s">
        <v>230</v>
      </c>
      <c r="V86" s="124">
        <v>21.5</v>
      </c>
      <c r="W86" s="125">
        <v>33732212.969999999</v>
      </c>
      <c r="X86" s="126">
        <f t="shared" si="21"/>
        <v>156894013.81395349</v>
      </c>
      <c r="Y86" s="125">
        <v>2519955.5655691363</v>
      </c>
      <c r="Z86" s="125">
        <v>0</v>
      </c>
      <c r="AC86">
        <v>214</v>
      </c>
      <c r="AD86">
        <f>O86-AC86</f>
        <v>0</v>
      </c>
      <c r="AF86" s="127"/>
    </row>
    <row r="87" spans="1:32" s="3" customFormat="1" x14ac:dyDescent="0.3">
      <c r="A87" s="100" t="s">
        <v>231</v>
      </c>
      <c r="B87" s="115">
        <v>1424</v>
      </c>
      <c r="C87" s="116">
        <f t="shared" si="14"/>
        <v>2918247.2789047617</v>
      </c>
      <c r="D87" s="116">
        <f t="shared" si="11"/>
        <v>513792.40933009278</v>
      </c>
      <c r="E87" s="116">
        <f t="shared" si="15"/>
        <v>0</v>
      </c>
      <c r="F87" s="116">
        <f t="shared" si="16"/>
        <v>3432039.6882348545</v>
      </c>
      <c r="G87" s="117">
        <f t="shared" si="17"/>
        <v>2410.1402305020047</v>
      </c>
      <c r="H87" s="107">
        <f t="shared" si="18"/>
        <v>1272.1597694979955</v>
      </c>
      <c r="I87" s="11">
        <f t="shared" si="19"/>
        <v>0</v>
      </c>
      <c r="J87" s="11">
        <f t="shared" si="20"/>
        <v>0</v>
      </c>
      <c r="K87" s="108">
        <f t="shared" si="12"/>
        <v>1017.7278155983964</v>
      </c>
      <c r="L87" s="118">
        <f t="shared" si="13"/>
        <v>1449244.4094121165</v>
      </c>
      <c r="M87" s="119">
        <v>1441922.8247961907</v>
      </c>
      <c r="N87" s="119"/>
      <c r="O87" s="128">
        <v>216</v>
      </c>
      <c r="P87" s="22" t="s">
        <v>231</v>
      </c>
      <c r="Q87" s="121">
        <v>0</v>
      </c>
      <c r="R87" s="122" t="s">
        <v>110</v>
      </c>
      <c r="S87"/>
      <c r="T87"/>
      <c r="U87" s="123" t="s">
        <v>232</v>
      </c>
      <c r="V87" s="124">
        <v>21</v>
      </c>
      <c r="W87" s="125">
        <v>3079557.43</v>
      </c>
      <c r="X87" s="126">
        <f t="shared" si="21"/>
        <v>14664559.19047619</v>
      </c>
      <c r="Y87" s="125">
        <v>513792.40933009278</v>
      </c>
      <c r="Z87" s="125">
        <v>0</v>
      </c>
      <c r="AA87"/>
      <c r="AC87" s="3">
        <v>216</v>
      </c>
      <c r="AD87">
        <f>O87-AC87</f>
        <v>0</v>
      </c>
      <c r="AF87" s="127"/>
    </row>
    <row r="88" spans="1:32" ht="12.5" x14ac:dyDescent="0.25">
      <c r="A88" s="100" t="s">
        <v>233</v>
      </c>
      <c r="B88" s="115">
        <v>5578</v>
      </c>
      <c r="C88" s="116">
        <f t="shared" si="14"/>
        <v>14332832.933414632</v>
      </c>
      <c r="D88" s="116">
        <f t="shared" si="11"/>
        <v>1175932.5200745875</v>
      </c>
      <c r="E88" s="116">
        <f t="shared" si="15"/>
        <v>0</v>
      </c>
      <c r="F88" s="116">
        <f t="shared" si="16"/>
        <v>15508765.45348922</v>
      </c>
      <c r="G88" s="117">
        <f t="shared" si="17"/>
        <v>2780.3451870722874</v>
      </c>
      <c r="H88" s="107">
        <f t="shared" si="18"/>
        <v>901.95481292771274</v>
      </c>
      <c r="I88" s="11">
        <f t="shared" si="19"/>
        <v>0</v>
      </c>
      <c r="J88" s="11">
        <f t="shared" si="20"/>
        <v>0</v>
      </c>
      <c r="K88" s="108">
        <f t="shared" si="12"/>
        <v>721.56385034217021</v>
      </c>
      <c r="L88" s="118">
        <f t="shared" si="13"/>
        <v>4024883.1572086252</v>
      </c>
      <c r="M88" s="119">
        <v>3971421.3415765828</v>
      </c>
      <c r="N88" s="119"/>
      <c r="O88" s="128">
        <v>217</v>
      </c>
      <c r="P88" s="22" t="s">
        <v>233</v>
      </c>
      <c r="Q88" s="121">
        <v>0</v>
      </c>
      <c r="R88" s="122" t="s">
        <v>103</v>
      </c>
      <c r="U88" s="123" t="s">
        <v>234</v>
      </c>
      <c r="V88" s="124">
        <v>20.5</v>
      </c>
      <c r="W88" s="125">
        <v>14764978.65</v>
      </c>
      <c r="X88" s="126">
        <f t="shared" si="21"/>
        <v>72024286.097560972</v>
      </c>
      <c r="Y88" s="125">
        <v>1175932.5200745875</v>
      </c>
      <c r="Z88" s="125">
        <v>0</v>
      </c>
      <c r="AC88">
        <v>217</v>
      </c>
      <c r="AD88">
        <f>O88-AC88</f>
        <v>0</v>
      </c>
      <c r="AF88" s="127"/>
    </row>
    <row r="89" spans="1:32" ht="12.5" x14ac:dyDescent="0.25">
      <c r="A89" s="100" t="s">
        <v>235</v>
      </c>
      <c r="B89" s="115">
        <v>1349</v>
      </c>
      <c r="C89" s="116">
        <f t="shared" si="14"/>
        <v>3212638.3794545452</v>
      </c>
      <c r="D89" s="116">
        <f t="shared" si="11"/>
        <v>281399.61584524909</v>
      </c>
      <c r="E89" s="116">
        <f t="shared" si="15"/>
        <v>0</v>
      </c>
      <c r="F89" s="116">
        <f t="shared" si="16"/>
        <v>3494037.9952997942</v>
      </c>
      <c r="G89" s="117">
        <f t="shared" si="17"/>
        <v>2590.0948816158593</v>
      </c>
      <c r="H89" s="107">
        <f t="shared" si="18"/>
        <v>1092.2051183841409</v>
      </c>
      <c r="I89" s="11">
        <f t="shared" si="19"/>
        <v>0</v>
      </c>
      <c r="J89" s="11">
        <f t="shared" si="20"/>
        <v>0</v>
      </c>
      <c r="K89" s="108">
        <f t="shared" si="12"/>
        <v>873.76409470731278</v>
      </c>
      <c r="L89" s="118">
        <f t="shared" si="13"/>
        <v>1178707.7637601648</v>
      </c>
      <c r="M89" s="119">
        <v>1226554.3268181819</v>
      </c>
      <c r="N89" s="119"/>
      <c r="O89" s="128">
        <v>218</v>
      </c>
      <c r="P89" s="129" t="s">
        <v>236</v>
      </c>
      <c r="Q89" s="121">
        <v>0</v>
      </c>
      <c r="R89" s="122" t="s">
        <v>56</v>
      </c>
      <c r="U89" s="123" t="s">
        <v>237</v>
      </c>
      <c r="V89" s="124">
        <v>22</v>
      </c>
      <c r="W89" s="125">
        <v>3551660.52</v>
      </c>
      <c r="X89" s="126">
        <f t="shared" si="21"/>
        <v>16143911.454545455</v>
      </c>
      <c r="Y89" s="125">
        <v>281399.61584524909</v>
      </c>
      <c r="Z89" s="125">
        <v>0</v>
      </c>
      <c r="AC89">
        <v>218</v>
      </c>
      <c r="AD89">
        <f>O89-AC89</f>
        <v>0</v>
      </c>
      <c r="AF89" s="127"/>
    </row>
    <row r="90" spans="1:32" ht="12.5" x14ac:dyDescent="0.25">
      <c r="A90" s="100" t="s">
        <v>238</v>
      </c>
      <c r="B90" s="115">
        <v>8911</v>
      </c>
      <c r="C90" s="116">
        <f t="shared" si="14"/>
        <v>26156345.895180721</v>
      </c>
      <c r="D90" s="116">
        <f t="shared" si="11"/>
        <v>1210782.233094193</v>
      </c>
      <c r="E90" s="116">
        <f t="shared" si="15"/>
        <v>0</v>
      </c>
      <c r="F90" s="116">
        <f t="shared" si="16"/>
        <v>27367128.128274914</v>
      </c>
      <c r="G90" s="117">
        <f t="shared" si="17"/>
        <v>3071.1623979659876</v>
      </c>
      <c r="H90" s="107">
        <f t="shared" si="18"/>
        <v>611.13760203401262</v>
      </c>
      <c r="I90" s="11">
        <f t="shared" si="19"/>
        <v>0</v>
      </c>
      <c r="J90" s="11">
        <f t="shared" si="20"/>
        <v>0</v>
      </c>
      <c r="K90" s="108">
        <f t="shared" si="12"/>
        <v>488.9100816272101</v>
      </c>
      <c r="L90" s="118">
        <f t="shared" si="13"/>
        <v>4356677.7373800697</v>
      </c>
      <c r="M90" s="119">
        <v>4168610.8436819245</v>
      </c>
      <c r="N90" s="119"/>
      <c r="O90" s="128">
        <v>224</v>
      </c>
      <c r="P90" s="129" t="s">
        <v>239</v>
      </c>
      <c r="Q90" s="121">
        <v>0</v>
      </c>
      <c r="R90" s="122" t="s">
        <v>67</v>
      </c>
      <c r="U90" s="123" t="s">
        <v>240</v>
      </c>
      <c r="V90" s="124">
        <v>20.75</v>
      </c>
      <c r="W90" s="125">
        <v>27273576.75</v>
      </c>
      <c r="X90" s="126">
        <f t="shared" si="21"/>
        <v>131438924.09638554</v>
      </c>
      <c r="Y90" s="125">
        <v>1210782.233094193</v>
      </c>
      <c r="Z90" s="125">
        <v>0</v>
      </c>
      <c r="AC90">
        <v>224</v>
      </c>
      <c r="AD90">
        <f>O90-AC90</f>
        <v>0</v>
      </c>
      <c r="AF90" s="127"/>
    </row>
    <row r="91" spans="1:32" ht="12.5" x14ac:dyDescent="0.25">
      <c r="A91" s="100" t="s">
        <v>241</v>
      </c>
      <c r="B91" s="115">
        <v>4232</v>
      </c>
      <c r="C91" s="116">
        <f t="shared" si="14"/>
        <v>9352473.0281000007</v>
      </c>
      <c r="D91" s="116">
        <f t="shared" si="11"/>
        <v>1242291.677140784</v>
      </c>
      <c r="E91" s="116">
        <f t="shared" si="15"/>
        <v>0</v>
      </c>
      <c r="F91" s="116">
        <f t="shared" si="16"/>
        <v>10594764.705240784</v>
      </c>
      <c r="G91" s="117">
        <f t="shared" si="17"/>
        <v>2503.4888244897884</v>
      </c>
      <c r="H91" s="107">
        <f t="shared" si="18"/>
        <v>1178.8111755102118</v>
      </c>
      <c r="I91" s="11">
        <f t="shared" si="19"/>
        <v>0</v>
      </c>
      <c r="J91" s="11">
        <f t="shared" si="20"/>
        <v>0</v>
      </c>
      <c r="K91" s="108">
        <f t="shared" si="12"/>
        <v>943.04894040816953</v>
      </c>
      <c r="L91" s="118">
        <f t="shared" si="13"/>
        <v>3990983.1158073735</v>
      </c>
      <c r="M91" s="119">
        <v>3907228.2042199993</v>
      </c>
      <c r="N91" s="119"/>
      <c r="O91" s="128">
        <v>226</v>
      </c>
      <c r="P91" s="22" t="s">
        <v>241</v>
      </c>
      <c r="Q91" s="121">
        <v>0</v>
      </c>
      <c r="R91" s="122" t="s">
        <v>110</v>
      </c>
      <c r="U91" s="123" t="s">
        <v>242</v>
      </c>
      <c r="V91" s="124">
        <v>20</v>
      </c>
      <c r="W91" s="125">
        <v>9399470.3800000008</v>
      </c>
      <c r="X91" s="126">
        <f t="shared" si="21"/>
        <v>46997351.900000006</v>
      </c>
      <c r="Y91" s="125">
        <v>1242291.677140784</v>
      </c>
      <c r="Z91" s="125">
        <v>0</v>
      </c>
      <c r="AC91">
        <v>226</v>
      </c>
      <c r="AD91">
        <f>O91-AC91</f>
        <v>0</v>
      </c>
      <c r="AF91" s="127"/>
    </row>
    <row r="92" spans="1:32" ht="12.5" x14ac:dyDescent="0.25">
      <c r="A92" s="100" t="s">
        <v>243</v>
      </c>
      <c r="B92" s="115">
        <v>2449</v>
      </c>
      <c r="C92" s="116">
        <f t="shared" si="14"/>
        <v>5141879.8583797459</v>
      </c>
      <c r="D92" s="116">
        <f t="shared" si="11"/>
        <v>640448.92448433116</v>
      </c>
      <c r="E92" s="116">
        <f t="shared" si="15"/>
        <v>0</v>
      </c>
      <c r="F92" s="116">
        <f t="shared" si="16"/>
        <v>5782328.782864077</v>
      </c>
      <c r="G92" s="117">
        <f t="shared" si="17"/>
        <v>2361.0979105202437</v>
      </c>
      <c r="H92" s="107">
        <f t="shared" si="18"/>
        <v>1321.2020894797565</v>
      </c>
      <c r="I92" s="11">
        <f t="shared" si="19"/>
        <v>0</v>
      </c>
      <c r="J92" s="11">
        <f t="shared" si="20"/>
        <v>0</v>
      </c>
      <c r="K92" s="108">
        <f t="shared" si="12"/>
        <v>1056.9616715838054</v>
      </c>
      <c r="L92" s="118">
        <f t="shared" si="13"/>
        <v>2588499.1337087392</v>
      </c>
      <c r="M92" s="119">
        <v>2487982.8314896212</v>
      </c>
      <c r="N92" s="119"/>
      <c r="O92" s="128">
        <v>230</v>
      </c>
      <c r="P92" s="22" t="s">
        <v>243</v>
      </c>
      <c r="Q92" s="121">
        <v>0</v>
      </c>
      <c r="R92" s="122" t="s">
        <v>85</v>
      </c>
      <c r="U92" s="123" t="s">
        <v>244</v>
      </c>
      <c r="V92" s="124">
        <v>19.75</v>
      </c>
      <c r="W92" s="125">
        <v>5103121.97</v>
      </c>
      <c r="X92" s="126">
        <f t="shared" si="21"/>
        <v>25838592.253164556</v>
      </c>
      <c r="Y92" s="125">
        <v>640448.92448433116</v>
      </c>
      <c r="Z92" s="125">
        <v>0</v>
      </c>
      <c r="AC92">
        <v>230</v>
      </c>
      <c r="AD92">
        <f>O92-AC92</f>
        <v>0</v>
      </c>
      <c r="AF92" s="127"/>
    </row>
    <row r="93" spans="1:32" x14ac:dyDescent="0.3">
      <c r="A93" s="100" t="s">
        <v>245</v>
      </c>
      <c r="B93" s="115">
        <v>1296</v>
      </c>
      <c r="C93" s="116">
        <f t="shared" si="14"/>
        <v>4423822.8164090905</v>
      </c>
      <c r="D93" s="116">
        <f t="shared" si="11"/>
        <v>1115229.0398840792</v>
      </c>
      <c r="E93" s="116">
        <f t="shared" si="15"/>
        <v>0</v>
      </c>
      <c r="F93" s="116">
        <f t="shared" si="16"/>
        <v>5539051.8562931698</v>
      </c>
      <c r="G93" s="117">
        <f t="shared" si="17"/>
        <v>4273.9597656583101</v>
      </c>
      <c r="H93" s="107">
        <f t="shared" si="18"/>
        <v>-591.65976565830988</v>
      </c>
      <c r="I93" s="11">
        <f t="shared" si="19"/>
        <v>6.3829317494972893</v>
      </c>
      <c r="J93" s="11">
        <f t="shared" si="20"/>
        <v>36.382931749497288</v>
      </c>
      <c r="K93" s="108">
        <f t="shared" si="12"/>
        <v>-215.26316872869847</v>
      </c>
      <c r="L93" s="118">
        <f t="shared" si="13"/>
        <v>-278981.06667239324</v>
      </c>
      <c r="M93" s="119">
        <v>-235134.98933359762</v>
      </c>
      <c r="N93" s="119"/>
      <c r="O93" s="128">
        <v>231</v>
      </c>
      <c r="P93" s="129" t="s">
        <v>246</v>
      </c>
      <c r="Q93" s="121">
        <v>1</v>
      </c>
      <c r="R93" s="122" t="s">
        <v>183</v>
      </c>
      <c r="U93" s="123" t="s">
        <v>247</v>
      </c>
      <c r="V93" s="124">
        <v>22</v>
      </c>
      <c r="W93" s="125">
        <v>4890658.3899999997</v>
      </c>
      <c r="X93" s="126">
        <f t="shared" si="21"/>
        <v>22230265.409090906</v>
      </c>
      <c r="Y93" s="125">
        <v>1115229.0398840792</v>
      </c>
      <c r="Z93" s="125">
        <v>0</v>
      </c>
      <c r="AA93" s="3"/>
      <c r="AC93">
        <v>231</v>
      </c>
      <c r="AD93">
        <f>O93-AC93</f>
        <v>0</v>
      </c>
      <c r="AF93" s="127"/>
    </row>
    <row r="94" spans="1:32" s="3" customFormat="1" x14ac:dyDescent="0.3">
      <c r="A94" s="100" t="s">
        <v>248</v>
      </c>
      <c r="B94" s="115">
        <v>13772</v>
      </c>
      <c r="C94" s="116">
        <f t="shared" si="14"/>
        <v>33848200.883727267</v>
      </c>
      <c r="D94" s="116">
        <f t="shared" si="11"/>
        <v>3627811.9535376048</v>
      </c>
      <c r="E94" s="116">
        <f t="shared" si="15"/>
        <v>0</v>
      </c>
      <c r="F94" s="116">
        <f t="shared" si="16"/>
        <v>37476012.837264873</v>
      </c>
      <c r="G94" s="117">
        <f t="shared" si="17"/>
        <v>2721.1743274226601</v>
      </c>
      <c r="H94" s="107">
        <f t="shared" si="18"/>
        <v>961.12567257734008</v>
      </c>
      <c r="I94" s="11">
        <f t="shared" si="19"/>
        <v>0</v>
      </c>
      <c r="J94" s="11">
        <f t="shared" si="20"/>
        <v>0</v>
      </c>
      <c r="K94" s="108">
        <f t="shared" si="12"/>
        <v>768.90053806187211</v>
      </c>
      <c r="L94" s="118">
        <f t="shared" si="13"/>
        <v>10589298.210188102</v>
      </c>
      <c r="M94" s="119">
        <v>10441756.988210913</v>
      </c>
      <c r="N94" s="119"/>
      <c r="O94" s="128">
        <v>232</v>
      </c>
      <c r="P94" s="22" t="s">
        <v>248</v>
      </c>
      <c r="Q94" s="121">
        <v>0</v>
      </c>
      <c r="R94" s="122" t="s">
        <v>56</v>
      </c>
      <c r="S94"/>
      <c r="T94"/>
      <c r="U94" s="123" t="s">
        <v>249</v>
      </c>
      <c r="V94" s="124">
        <v>22</v>
      </c>
      <c r="W94" s="125">
        <v>37420121.579999998</v>
      </c>
      <c r="X94" s="126">
        <f t="shared" si="21"/>
        <v>170091461.72727272</v>
      </c>
      <c r="Y94" s="125">
        <v>3627811.9535376048</v>
      </c>
      <c r="Z94" s="125">
        <v>0</v>
      </c>
      <c r="AA94"/>
      <c r="AC94" s="3">
        <v>232</v>
      </c>
      <c r="AD94">
        <f>O94-AC94</f>
        <v>0</v>
      </c>
      <c r="AF94" s="127"/>
    </row>
    <row r="95" spans="1:32" ht="12.5" x14ac:dyDescent="0.25">
      <c r="A95" s="114" t="s">
        <v>250</v>
      </c>
      <c r="B95" s="115">
        <v>16599</v>
      </c>
      <c r="C95" s="116">
        <f t="shared" si="14"/>
        <v>41785587.945839077</v>
      </c>
      <c r="D95" s="116">
        <f t="shared" si="11"/>
        <v>3482026.7460781336</v>
      </c>
      <c r="E95" s="116">
        <f t="shared" si="15"/>
        <v>0</v>
      </c>
      <c r="F95" s="116">
        <f t="shared" si="16"/>
        <v>45267614.691917211</v>
      </c>
      <c r="G95" s="117">
        <f t="shared" si="17"/>
        <v>2727.1290253579859</v>
      </c>
      <c r="H95" s="107">
        <f t="shared" si="18"/>
        <v>955.17097464201424</v>
      </c>
      <c r="I95" s="11">
        <f t="shared" si="19"/>
        <v>0</v>
      </c>
      <c r="J95" s="11">
        <f t="shared" si="20"/>
        <v>0</v>
      </c>
      <c r="K95" s="108">
        <f t="shared" si="12"/>
        <v>764.13677971361142</v>
      </c>
      <c r="L95" s="118">
        <f t="shared" si="13"/>
        <v>12683906.406466236</v>
      </c>
      <c r="M95" s="119">
        <v>12088565.117013333</v>
      </c>
      <c r="N95" s="119"/>
      <c r="O95" s="120">
        <v>233</v>
      </c>
      <c r="P95" s="22" t="s">
        <v>250</v>
      </c>
      <c r="Q95" s="121">
        <v>0</v>
      </c>
      <c r="R95" s="122" t="s">
        <v>56</v>
      </c>
      <c r="U95" s="123" t="s">
        <v>251</v>
      </c>
      <c r="V95" s="124">
        <v>21.75</v>
      </c>
      <c r="W95" s="125">
        <v>45670177.780000001</v>
      </c>
      <c r="X95" s="126">
        <f t="shared" si="21"/>
        <v>209977828.87356323</v>
      </c>
      <c r="Y95" s="125">
        <v>3482026.7460781336</v>
      </c>
      <c r="Z95" s="125">
        <v>0</v>
      </c>
      <c r="AC95">
        <v>233</v>
      </c>
      <c r="AD95">
        <f>O95-AC95</f>
        <v>0</v>
      </c>
      <c r="AF95" s="127"/>
    </row>
    <row r="96" spans="1:32" ht="12.5" x14ac:dyDescent="0.25">
      <c r="A96" s="100" t="s">
        <v>252</v>
      </c>
      <c r="B96" s="115">
        <v>9397</v>
      </c>
      <c r="C96" s="116">
        <f t="shared" si="14"/>
        <v>69933960.006470591</v>
      </c>
      <c r="D96" s="116">
        <f t="shared" si="11"/>
        <v>2048726.288333345</v>
      </c>
      <c r="E96" s="116">
        <f t="shared" si="15"/>
        <v>0</v>
      </c>
      <c r="F96" s="116">
        <f t="shared" si="16"/>
        <v>71982686.294803932</v>
      </c>
      <c r="G96" s="117">
        <f t="shared" si="17"/>
        <v>7660.1773219967999</v>
      </c>
      <c r="H96" s="107">
        <f t="shared" si="18"/>
        <v>-3977.8773219967998</v>
      </c>
      <c r="I96" s="11">
        <f t="shared" si="19"/>
        <v>8.2885036198224444</v>
      </c>
      <c r="J96" s="11">
        <f t="shared" si="20"/>
        <v>38.288503619822443</v>
      </c>
      <c r="K96" s="108">
        <f t="shared" si="12"/>
        <v>-1523.0697024248407</v>
      </c>
      <c r="L96" s="118">
        <f t="shared" si="13"/>
        <v>-14312285.993686227</v>
      </c>
      <c r="M96" s="119">
        <v>-14316598.707493139</v>
      </c>
      <c r="N96" s="119"/>
      <c r="O96" s="128">
        <v>235</v>
      </c>
      <c r="P96" s="129" t="s">
        <v>253</v>
      </c>
      <c r="Q96" s="121">
        <v>1</v>
      </c>
      <c r="R96" s="122" t="s">
        <v>67</v>
      </c>
      <c r="U96" s="123" t="s">
        <v>254</v>
      </c>
      <c r="V96" s="124">
        <v>17</v>
      </c>
      <c r="W96" s="125">
        <v>59742578.899999999</v>
      </c>
      <c r="X96" s="126">
        <f t="shared" si="21"/>
        <v>351426934.70588237</v>
      </c>
      <c r="Y96" s="125">
        <v>2048726.288333345</v>
      </c>
      <c r="Z96" s="125">
        <v>0</v>
      </c>
      <c r="AC96">
        <v>235</v>
      </c>
      <c r="AD96">
        <f>O96-AC96</f>
        <v>0</v>
      </c>
      <c r="AF96" s="127"/>
    </row>
    <row r="97" spans="1:32" ht="12.5" x14ac:dyDescent="0.25">
      <c r="A97" s="100" t="s">
        <v>255</v>
      </c>
      <c r="B97" s="115">
        <v>4298</v>
      </c>
      <c r="C97" s="116">
        <f t="shared" si="14"/>
        <v>11029012.089162791</v>
      </c>
      <c r="D97" s="116">
        <f t="shared" si="11"/>
        <v>1268422.2216437033</v>
      </c>
      <c r="E97" s="116">
        <f t="shared" si="15"/>
        <v>0</v>
      </c>
      <c r="F97" s="116">
        <f t="shared" si="16"/>
        <v>12297434.310806494</v>
      </c>
      <c r="G97" s="117">
        <f t="shared" si="17"/>
        <v>2861.1992347153314</v>
      </c>
      <c r="H97" s="107">
        <f t="shared" si="18"/>
        <v>821.1007652846688</v>
      </c>
      <c r="I97" s="11">
        <f t="shared" si="19"/>
        <v>0</v>
      </c>
      <c r="J97" s="11">
        <f t="shared" si="20"/>
        <v>0</v>
      </c>
      <c r="K97" s="108">
        <f t="shared" si="12"/>
        <v>656.88061222773513</v>
      </c>
      <c r="L97" s="118">
        <f t="shared" si="13"/>
        <v>2823272.8713548058</v>
      </c>
      <c r="M97" s="119">
        <v>2687516.3313041884</v>
      </c>
      <c r="N97" s="119"/>
      <c r="O97" s="128">
        <v>236</v>
      </c>
      <c r="P97" s="129" t="s">
        <v>256</v>
      </c>
      <c r="Q97" s="121">
        <v>0</v>
      </c>
      <c r="R97" s="122" t="s">
        <v>103</v>
      </c>
      <c r="U97" s="123" t="s">
        <v>257</v>
      </c>
      <c r="V97" s="124">
        <v>21.5</v>
      </c>
      <c r="W97" s="125">
        <v>11915766.83</v>
      </c>
      <c r="X97" s="126">
        <f t="shared" si="21"/>
        <v>55422171.302325584</v>
      </c>
      <c r="Y97" s="125">
        <v>1268422.2216437033</v>
      </c>
      <c r="Z97" s="125">
        <v>0</v>
      </c>
      <c r="AC97">
        <v>236</v>
      </c>
      <c r="AD97">
        <f>O97-AC97</f>
        <v>0</v>
      </c>
      <c r="AF97" s="127"/>
    </row>
    <row r="98" spans="1:32" ht="12.5" x14ac:dyDescent="0.25">
      <c r="A98" s="100" t="s">
        <v>258</v>
      </c>
      <c r="B98" s="115">
        <v>2346</v>
      </c>
      <c r="C98" s="116">
        <f t="shared" si="14"/>
        <v>5629522.6584878052</v>
      </c>
      <c r="D98" s="116">
        <f t="shared" si="11"/>
        <v>613914.47619295062</v>
      </c>
      <c r="E98" s="116">
        <f t="shared" si="15"/>
        <v>0</v>
      </c>
      <c r="F98" s="116">
        <f t="shared" si="16"/>
        <v>6243437.1346807554</v>
      </c>
      <c r="G98" s="117">
        <f t="shared" si="17"/>
        <v>2661.3116516115751</v>
      </c>
      <c r="H98" s="107">
        <f t="shared" si="18"/>
        <v>1020.988348388425</v>
      </c>
      <c r="I98" s="11">
        <f t="shared" si="19"/>
        <v>0</v>
      </c>
      <c r="J98" s="11">
        <f t="shared" si="20"/>
        <v>0</v>
      </c>
      <c r="K98" s="108">
        <f t="shared" si="12"/>
        <v>816.79067871074005</v>
      </c>
      <c r="L98" s="118">
        <f t="shared" si="13"/>
        <v>1916190.9322553962</v>
      </c>
      <c r="M98" s="119">
        <v>1644994.6218215395</v>
      </c>
      <c r="N98" s="119"/>
      <c r="O98" s="128">
        <v>239</v>
      </c>
      <c r="P98" s="22" t="s">
        <v>258</v>
      </c>
      <c r="Q98" s="121">
        <v>0</v>
      </c>
      <c r="R98" s="122" t="s">
        <v>159</v>
      </c>
      <c r="U98" s="123" t="s">
        <v>259</v>
      </c>
      <c r="V98" s="124">
        <v>20.5</v>
      </c>
      <c r="W98" s="125">
        <v>5799257.0099999998</v>
      </c>
      <c r="X98" s="126">
        <f t="shared" si="21"/>
        <v>28289058.585365854</v>
      </c>
      <c r="Y98" s="125">
        <v>613914.47619295062</v>
      </c>
      <c r="Z98" s="125">
        <v>0</v>
      </c>
      <c r="AC98">
        <v>239</v>
      </c>
      <c r="AD98">
        <f>O98-AC98</f>
        <v>0</v>
      </c>
      <c r="AF98" s="127"/>
    </row>
    <row r="99" spans="1:32" ht="12.5" x14ac:dyDescent="0.25">
      <c r="A99" s="100" t="s">
        <v>260</v>
      </c>
      <c r="B99" s="115">
        <v>21602</v>
      </c>
      <c r="C99" s="116">
        <f t="shared" si="14"/>
        <v>66943654.231011763</v>
      </c>
      <c r="D99" s="116">
        <f t="shared" si="11"/>
        <v>7611923.0182666257</v>
      </c>
      <c r="E99" s="116">
        <f t="shared" si="15"/>
        <v>0</v>
      </c>
      <c r="F99" s="116">
        <f t="shared" si="16"/>
        <v>74555577.249278396</v>
      </c>
      <c r="G99" s="117">
        <f t="shared" si="17"/>
        <v>3451.3275275103415</v>
      </c>
      <c r="H99" s="107">
        <f t="shared" si="18"/>
        <v>230.97247248965868</v>
      </c>
      <c r="I99" s="11">
        <f t="shared" si="19"/>
        <v>0</v>
      </c>
      <c r="J99" s="11">
        <f t="shared" si="20"/>
        <v>0</v>
      </c>
      <c r="K99" s="108">
        <f t="shared" si="12"/>
        <v>184.77797799172697</v>
      </c>
      <c r="L99" s="118">
        <f t="shared" si="13"/>
        <v>3991573.8805772862</v>
      </c>
      <c r="M99" s="119">
        <v>4480215.1530880015</v>
      </c>
      <c r="N99" s="119"/>
      <c r="O99" s="128">
        <v>240</v>
      </c>
      <c r="P99" s="22" t="s">
        <v>260</v>
      </c>
      <c r="Q99" s="121">
        <v>0</v>
      </c>
      <c r="R99" s="122" t="s">
        <v>79</v>
      </c>
      <c r="U99" s="123" t="s">
        <v>261</v>
      </c>
      <c r="V99" s="124">
        <v>21.25</v>
      </c>
      <c r="W99" s="125">
        <v>71485057.909999996</v>
      </c>
      <c r="X99" s="126">
        <f t="shared" si="21"/>
        <v>336400272.51764709</v>
      </c>
      <c r="Y99" s="125">
        <v>7611923.0182666257</v>
      </c>
      <c r="Z99" s="125">
        <v>0</v>
      </c>
      <c r="AC99">
        <v>240</v>
      </c>
      <c r="AD99">
        <f>O99-AC99</f>
        <v>0</v>
      </c>
      <c r="AF99" s="127"/>
    </row>
    <row r="100" spans="1:32" ht="12.5" x14ac:dyDescent="0.25">
      <c r="A100" s="100" t="s">
        <v>262</v>
      </c>
      <c r="B100" s="115">
        <v>8316</v>
      </c>
      <c r="C100" s="116">
        <f t="shared" si="14"/>
        <v>27702857.219858821</v>
      </c>
      <c r="D100" s="116">
        <f t="shared" si="11"/>
        <v>858192.48419832776</v>
      </c>
      <c r="E100" s="116">
        <f t="shared" si="15"/>
        <v>0</v>
      </c>
      <c r="F100" s="116">
        <f t="shared" si="16"/>
        <v>28561049.70405715</v>
      </c>
      <c r="G100" s="117">
        <f t="shared" si="17"/>
        <v>3434.4696613825336</v>
      </c>
      <c r="H100" s="107">
        <f t="shared" si="18"/>
        <v>247.83033861746662</v>
      </c>
      <c r="I100" s="11">
        <f t="shared" si="19"/>
        <v>0</v>
      </c>
      <c r="J100" s="11">
        <f t="shared" si="20"/>
        <v>0</v>
      </c>
      <c r="K100" s="108">
        <f t="shared" si="12"/>
        <v>198.2642708939733</v>
      </c>
      <c r="L100" s="118">
        <f t="shared" si="13"/>
        <v>1648765.6767542821</v>
      </c>
      <c r="M100" s="119">
        <v>1825800.8688301162</v>
      </c>
      <c r="N100" s="119"/>
      <c r="O100" s="128">
        <v>241</v>
      </c>
      <c r="P100" s="22" t="s">
        <v>262</v>
      </c>
      <c r="Q100" s="121">
        <v>0</v>
      </c>
      <c r="R100" s="122" t="s">
        <v>79</v>
      </c>
      <c r="U100" s="123" t="s">
        <v>263</v>
      </c>
      <c r="V100" s="124">
        <v>21.25</v>
      </c>
      <c r="W100" s="125">
        <v>29582196.780000001</v>
      </c>
      <c r="X100" s="126">
        <f t="shared" si="21"/>
        <v>139210337.78823531</v>
      </c>
      <c r="Y100" s="125">
        <v>858192.48419832776</v>
      </c>
      <c r="Z100" s="125">
        <v>0</v>
      </c>
      <c r="AC100">
        <v>241</v>
      </c>
      <c r="AD100">
        <f>O100-AC100</f>
        <v>0</v>
      </c>
      <c r="AF100" s="127"/>
    </row>
    <row r="101" spans="1:32" ht="12.5" x14ac:dyDescent="0.25">
      <c r="A101" s="100" t="s">
        <v>264</v>
      </c>
      <c r="B101" s="115">
        <v>17297</v>
      </c>
      <c r="C101" s="116">
        <f t="shared" si="14"/>
        <v>57730042.25102438</v>
      </c>
      <c r="D101" s="116">
        <f t="shared" si="11"/>
        <v>3207840.2341796686</v>
      </c>
      <c r="E101" s="116">
        <f t="shared" si="15"/>
        <v>0</v>
      </c>
      <c r="F101" s="116">
        <f t="shared" si="16"/>
        <v>60937882.485204048</v>
      </c>
      <c r="G101" s="117">
        <f t="shared" si="17"/>
        <v>3523.0318832863531</v>
      </c>
      <c r="H101" s="107">
        <f t="shared" si="18"/>
        <v>159.26811671364703</v>
      </c>
      <c r="I101" s="11">
        <f t="shared" si="19"/>
        <v>0</v>
      </c>
      <c r="J101" s="11">
        <f t="shared" si="20"/>
        <v>0</v>
      </c>
      <c r="K101" s="108">
        <f t="shared" si="12"/>
        <v>127.41449337091763</v>
      </c>
      <c r="L101" s="118">
        <f t="shared" si="13"/>
        <v>2203888.4918367621</v>
      </c>
      <c r="M101" s="119">
        <v>2619410.1687102471</v>
      </c>
      <c r="N101" s="119"/>
      <c r="O101" s="128">
        <v>244</v>
      </c>
      <c r="P101" s="22" t="s">
        <v>264</v>
      </c>
      <c r="Q101" s="121">
        <v>0</v>
      </c>
      <c r="R101" s="122" t="s">
        <v>59</v>
      </c>
      <c r="U101" s="123" t="s">
        <v>265</v>
      </c>
      <c r="V101" s="124">
        <v>20.5</v>
      </c>
      <c r="W101" s="125">
        <v>59470646.539999999</v>
      </c>
      <c r="X101" s="126">
        <f t="shared" si="21"/>
        <v>290100714.82926828</v>
      </c>
      <c r="Y101" s="125">
        <v>3207840.2341796686</v>
      </c>
      <c r="Z101" s="125">
        <v>0</v>
      </c>
      <c r="AC101">
        <v>244</v>
      </c>
      <c r="AD101">
        <f>O101-AC101</f>
        <v>0</v>
      </c>
      <c r="AF101" s="127"/>
    </row>
    <row r="102" spans="1:32" x14ac:dyDescent="0.3">
      <c r="A102" s="100" t="s">
        <v>266</v>
      </c>
      <c r="B102" s="115">
        <v>35511</v>
      </c>
      <c r="C102" s="116">
        <f t="shared" si="14"/>
        <v>136454777.9204675</v>
      </c>
      <c r="D102" s="116">
        <f t="shared" si="11"/>
        <v>10561653.544700706</v>
      </c>
      <c r="E102" s="116">
        <f t="shared" si="15"/>
        <v>0</v>
      </c>
      <c r="F102" s="116">
        <f t="shared" si="16"/>
        <v>147016431.46516821</v>
      </c>
      <c r="G102" s="117">
        <f t="shared" si="17"/>
        <v>4140.0251039162013</v>
      </c>
      <c r="H102" s="107">
        <f t="shared" si="18"/>
        <v>-457.72510391620108</v>
      </c>
      <c r="I102" s="11">
        <f t="shared" si="19"/>
        <v>6.1262687941262266</v>
      </c>
      <c r="J102" s="11">
        <f t="shared" si="20"/>
        <v>36.126268794126226</v>
      </c>
      <c r="K102" s="108">
        <f t="shared" si="12"/>
        <v>-165.35900137896039</v>
      </c>
      <c r="L102" s="118">
        <f t="shared" si="13"/>
        <v>-5872063.4979682621</v>
      </c>
      <c r="M102" s="119">
        <v>-6706706.7518518502</v>
      </c>
      <c r="N102" s="119"/>
      <c r="O102" s="128">
        <v>245</v>
      </c>
      <c r="P102" s="129" t="s">
        <v>267</v>
      </c>
      <c r="Q102" s="121">
        <v>0</v>
      </c>
      <c r="R102" s="122" t="s">
        <v>67</v>
      </c>
      <c r="U102" s="123" t="s">
        <v>268</v>
      </c>
      <c r="V102" s="124">
        <v>19.25</v>
      </c>
      <c r="W102" s="125">
        <v>131997712.31</v>
      </c>
      <c r="X102" s="126">
        <f t="shared" si="21"/>
        <v>685702401.61038959</v>
      </c>
      <c r="Y102" s="125">
        <v>10561653.544700706</v>
      </c>
      <c r="Z102" s="125">
        <v>0</v>
      </c>
      <c r="AB102" s="3"/>
      <c r="AC102" s="3">
        <v>245</v>
      </c>
      <c r="AD102">
        <f>O102-AC102</f>
        <v>0</v>
      </c>
      <c r="AE102" s="3"/>
      <c r="AF102" s="127"/>
    </row>
    <row r="103" spans="1:32" ht="12.5" x14ac:dyDescent="0.25">
      <c r="A103" s="100" t="s">
        <v>269</v>
      </c>
      <c r="B103" s="115">
        <v>9992</v>
      </c>
      <c r="C103" s="116">
        <f t="shared" si="14"/>
        <v>27294289.371853657</v>
      </c>
      <c r="D103" s="116">
        <f t="shared" si="11"/>
        <v>2350076.9084215518</v>
      </c>
      <c r="E103" s="116">
        <f t="shared" si="15"/>
        <v>0</v>
      </c>
      <c r="F103" s="116">
        <f t="shared" si="16"/>
        <v>29644366.280275211</v>
      </c>
      <c r="G103" s="117">
        <f t="shared" si="17"/>
        <v>2966.8100760883917</v>
      </c>
      <c r="H103" s="107">
        <f t="shared" si="18"/>
        <v>715.48992391160846</v>
      </c>
      <c r="I103" s="11">
        <f t="shared" si="19"/>
        <v>0</v>
      </c>
      <c r="J103" s="11">
        <f t="shared" si="20"/>
        <v>0</v>
      </c>
      <c r="K103" s="108">
        <f t="shared" si="12"/>
        <v>572.39193912928681</v>
      </c>
      <c r="L103" s="118">
        <f t="shared" si="13"/>
        <v>5719340.2557798335</v>
      </c>
      <c r="M103" s="119">
        <v>5754028.0578770749</v>
      </c>
      <c r="N103" s="119"/>
      <c r="O103" s="128">
        <v>249</v>
      </c>
      <c r="P103" s="22" t="s">
        <v>269</v>
      </c>
      <c r="Q103" s="121">
        <v>0</v>
      </c>
      <c r="R103" s="122" t="s">
        <v>110</v>
      </c>
      <c r="U103" s="123" t="s">
        <v>270</v>
      </c>
      <c r="V103" s="124">
        <v>20.5</v>
      </c>
      <c r="W103" s="125">
        <v>28117232.77</v>
      </c>
      <c r="X103" s="126">
        <f t="shared" si="21"/>
        <v>137157233.02439025</v>
      </c>
      <c r="Y103" s="125">
        <v>2350076.9084215518</v>
      </c>
      <c r="Z103" s="125">
        <v>0</v>
      </c>
      <c r="AC103">
        <v>249</v>
      </c>
      <c r="AD103">
        <f>O103-AC103</f>
        <v>0</v>
      </c>
      <c r="AF103" s="127"/>
    </row>
    <row r="104" spans="1:32" s="3" customFormat="1" x14ac:dyDescent="0.3">
      <c r="A104" s="100" t="s">
        <v>271</v>
      </c>
      <c r="B104" s="115">
        <v>1994</v>
      </c>
      <c r="C104" s="116">
        <f t="shared" si="14"/>
        <v>4272174.6693023257</v>
      </c>
      <c r="D104" s="116">
        <f t="shared" si="11"/>
        <v>648621.02263945981</v>
      </c>
      <c r="E104" s="116">
        <f t="shared" si="15"/>
        <v>0</v>
      </c>
      <c r="F104" s="116">
        <f t="shared" si="16"/>
        <v>4920795.6919417856</v>
      </c>
      <c r="G104" s="117">
        <f t="shared" si="17"/>
        <v>2467.801249720053</v>
      </c>
      <c r="H104" s="107">
        <f t="shared" si="18"/>
        <v>1214.4987502799472</v>
      </c>
      <c r="I104" s="11">
        <f t="shared" si="19"/>
        <v>0</v>
      </c>
      <c r="J104" s="11">
        <f t="shared" si="20"/>
        <v>0</v>
      </c>
      <c r="K104" s="108">
        <f t="shared" si="12"/>
        <v>971.59900022395777</v>
      </c>
      <c r="L104" s="118">
        <f t="shared" si="13"/>
        <v>1937368.4064465717</v>
      </c>
      <c r="M104" s="119">
        <v>1955022.6133544187</v>
      </c>
      <c r="N104" s="119"/>
      <c r="O104" s="128">
        <v>250</v>
      </c>
      <c r="P104" s="22" t="s">
        <v>271</v>
      </c>
      <c r="Q104" s="121">
        <v>0</v>
      </c>
      <c r="R104" s="122" t="s">
        <v>73</v>
      </c>
      <c r="S104"/>
      <c r="T104"/>
      <c r="U104" s="123" t="s">
        <v>272</v>
      </c>
      <c r="V104" s="124">
        <v>21.5</v>
      </c>
      <c r="W104" s="125">
        <v>4615666.0999999996</v>
      </c>
      <c r="X104" s="126">
        <f t="shared" si="21"/>
        <v>21468214.41860465</v>
      </c>
      <c r="Y104" s="125">
        <v>648621.02263945981</v>
      </c>
      <c r="Z104" s="125">
        <v>0</v>
      </c>
      <c r="AA104"/>
      <c r="AB104"/>
      <c r="AC104">
        <v>250</v>
      </c>
      <c r="AD104">
        <f>O104-AC104</f>
        <v>0</v>
      </c>
      <c r="AE104"/>
      <c r="AF104" s="127"/>
    </row>
    <row r="105" spans="1:32" x14ac:dyDescent="0.3">
      <c r="A105" s="100" t="s">
        <v>273</v>
      </c>
      <c r="B105" s="115">
        <v>1699</v>
      </c>
      <c r="C105" s="116">
        <f t="shared" si="14"/>
        <v>3578963.7356585367</v>
      </c>
      <c r="D105" s="116">
        <f t="shared" si="11"/>
        <v>522689.38424626179</v>
      </c>
      <c r="E105" s="116">
        <f t="shared" si="15"/>
        <v>0</v>
      </c>
      <c r="F105" s="116">
        <f t="shared" si="16"/>
        <v>4101653.1199047985</v>
      </c>
      <c r="G105" s="117">
        <f t="shared" si="17"/>
        <v>2414.1572218391984</v>
      </c>
      <c r="H105" s="107">
        <f t="shared" si="18"/>
        <v>1268.1427781608018</v>
      </c>
      <c r="I105" s="11">
        <f t="shared" si="19"/>
        <v>0</v>
      </c>
      <c r="J105" s="11">
        <f t="shared" si="20"/>
        <v>0</v>
      </c>
      <c r="K105" s="108">
        <f t="shared" si="12"/>
        <v>1014.5142225286414</v>
      </c>
      <c r="L105" s="118">
        <f t="shared" si="13"/>
        <v>1723659.6640761618</v>
      </c>
      <c r="M105" s="119">
        <v>1754672.3059239027</v>
      </c>
      <c r="N105" s="119"/>
      <c r="O105" s="128">
        <v>256</v>
      </c>
      <c r="P105" s="22" t="s">
        <v>273</v>
      </c>
      <c r="Q105" s="121">
        <v>0</v>
      </c>
      <c r="R105" s="122" t="s">
        <v>110</v>
      </c>
      <c r="U105" s="123" t="s">
        <v>274</v>
      </c>
      <c r="V105" s="124">
        <v>20.5</v>
      </c>
      <c r="W105" s="125">
        <v>3686872.19</v>
      </c>
      <c r="X105" s="126">
        <f t="shared" si="21"/>
        <v>17984742.390243903</v>
      </c>
      <c r="Y105" s="125">
        <v>522689.38424626179</v>
      </c>
      <c r="Z105" s="125">
        <v>0</v>
      </c>
      <c r="AB105" s="3"/>
      <c r="AC105" s="3">
        <v>256</v>
      </c>
      <c r="AD105">
        <f>O105-AC105</f>
        <v>0</v>
      </c>
      <c r="AE105" s="3"/>
      <c r="AF105" s="127"/>
    </row>
    <row r="106" spans="1:32" ht="12.5" x14ac:dyDescent="0.25">
      <c r="A106" s="100" t="s">
        <v>275</v>
      </c>
      <c r="B106" s="115">
        <v>39033</v>
      </c>
      <c r="C106" s="116">
        <f t="shared" si="14"/>
        <v>170905419.8205128</v>
      </c>
      <c r="D106" s="116">
        <f t="shared" si="11"/>
        <v>6517209.9701386401</v>
      </c>
      <c r="E106" s="116">
        <f t="shared" si="15"/>
        <v>0</v>
      </c>
      <c r="F106" s="116">
        <f t="shared" si="16"/>
        <v>177422629.79065144</v>
      </c>
      <c r="G106" s="117">
        <f t="shared" si="17"/>
        <v>4545.4520480273468</v>
      </c>
      <c r="H106" s="107">
        <f t="shared" si="18"/>
        <v>-863.15204802734661</v>
      </c>
      <c r="I106" s="11">
        <f t="shared" si="19"/>
        <v>6.7605908609960537</v>
      </c>
      <c r="J106" s="11">
        <f t="shared" si="20"/>
        <v>36.760590860996054</v>
      </c>
      <c r="K106" s="108">
        <f t="shared" si="12"/>
        <v>-317.29979288364103</v>
      </c>
      <c r="L106" s="118">
        <f t="shared" si="13"/>
        <v>-12385162.81562716</v>
      </c>
      <c r="M106" s="119">
        <v>-12321572.486630253</v>
      </c>
      <c r="N106" s="119"/>
      <c r="O106" s="128">
        <v>257</v>
      </c>
      <c r="P106" s="129" t="s">
        <v>276</v>
      </c>
      <c r="Q106" s="121">
        <v>1</v>
      </c>
      <c r="R106" s="122" t="s">
        <v>67</v>
      </c>
      <c r="U106" s="123" t="s">
        <v>277</v>
      </c>
      <c r="V106" s="124">
        <v>19.5</v>
      </c>
      <c r="W106" s="125">
        <v>167470135</v>
      </c>
      <c r="X106" s="126">
        <f t="shared" si="21"/>
        <v>858821205.12820518</v>
      </c>
      <c r="Y106" s="125">
        <v>6517209.9701386401</v>
      </c>
      <c r="Z106" s="125">
        <v>0</v>
      </c>
      <c r="AC106">
        <v>257</v>
      </c>
      <c r="AD106">
        <f>O106-AC106</f>
        <v>0</v>
      </c>
      <c r="AF106" s="127"/>
    </row>
    <row r="107" spans="1:32" s="3" customFormat="1" x14ac:dyDescent="0.3">
      <c r="A107" s="100" t="s">
        <v>278</v>
      </c>
      <c r="B107" s="115">
        <v>10719</v>
      </c>
      <c r="C107" s="116">
        <f t="shared" si="14"/>
        <v>25656229.192604646</v>
      </c>
      <c r="D107" s="116">
        <f t="shared" si="11"/>
        <v>2341844.7451487472</v>
      </c>
      <c r="E107" s="116">
        <f t="shared" si="15"/>
        <v>0</v>
      </c>
      <c r="F107" s="116">
        <f t="shared" si="16"/>
        <v>27998073.937753394</v>
      </c>
      <c r="G107" s="117">
        <f t="shared" si="17"/>
        <v>2612.0042856379696</v>
      </c>
      <c r="H107" s="107">
        <f t="shared" si="18"/>
        <v>1070.2957143620306</v>
      </c>
      <c r="I107" s="11">
        <f t="shared" si="19"/>
        <v>0</v>
      </c>
      <c r="J107" s="11">
        <f t="shared" si="20"/>
        <v>0</v>
      </c>
      <c r="K107" s="108">
        <f t="shared" si="12"/>
        <v>856.23657148962457</v>
      </c>
      <c r="L107" s="118">
        <f t="shared" si="13"/>
        <v>9177999.8097972851</v>
      </c>
      <c r="M107" s="119">
        <v>8952248.6057163645</v>
      </c>
      <c r="N107" s="119"/>
      <c r="O107" s="128">
        <v>260</v>
      </c>
      <c r="P107" s="22" t="s">
        <v>278</v>
      </c>
      <c r="Q107" s="121">
        <v>0</v>
      </c>
      <c r="R107" s="122" t="s">
        <v>170</v>
      </c>
      <c r="S107"/>
      <c r="T107"/>
      <c r="U107" s="123" t="s">
        <v>279</v>
      </c>
      <c r="V107" s="124">
        <v>21.5</v>
      </c>
      <c r="W107" s="125">
        <v>27719041.59</v>
      </c>
      <c r="X107" s="126">
        <f t="shared" si="21"/>
        <v>128925774.8372093</v>
      </c>
      <c r="Y107" s="125">
        <v>2341844.7451487472</v>
      </c>
      <c r="Z107" s="125">
        <v>0</v>
      </c>
      <c r="AA107"/>
      <c r="AB107"/>
      <c r="AC107">
        <v>260</v>
      </c>
      <c r="AD107">
        <f>O107-AC107</f>
        <v>0</v>
      </c>
      <c r="AE107"/>
      <c r="AF107" s="127"/>
    </row>
    <row r="108" spans="1:32" x14ac:dyDescent="0.3">
      <c r="A108" s="100" t="s">
        <v>280</v>
      </c>
      <c r="B108" s="115">
        <v>6383</v>
      </c>
      <c r="C108" s="116">
        <f t="shared" si="14"/>
        <v>18734398.626666669</v>
      </c>
      <c r="D108" s="116">
        <f t="shared" si="11"/>
        <v>1753695.4742060357</v>
      </c>
      <c r="E108" s="116">
        <f t="shared" si="15"/>
        <v>0</v>
      </c>
      <c r="F108" s="116">
        <f t="shared" si="16"/>
        <v>20488094.100872703</v>
      </c>
      <c r="G108" s="117">
        <f t="shared" si="17"/>
        <v>3209.7907098343571</v>
      </c>
      <c r="H108" s="107">
        <f t="shared" si="18"/>
        <v>472.50929016564305</v>
      </c>
      <c r="I108" s="11">
        <f t="shared" si="19"/>
        <v>0</v>
      </c>
      <c r="J108" s="11">
        <f t="shared" si="20"/>
        <v>0</v>
      </c>
      <c r="K108" s="108">
        <f t="shared" si="12"/>
        <v>378.00743213251445</v>
      </c>
      <c r="L108" s="118">
        <f t="shared" si="13"/>
        <v>2412821.4393018396</v>
      </c>
      <c r="M108" s="119">
        <v>1015690.9304098749</v>
      </c>
      <c r="N108" s="119"/>
      <c r="O108" s="128">
        <v>261</v>
      </c>
      <c r="P108" s="22" t="s">
        <v>280</v>
      </c>
      <c r="Q108" s="121">
        <v>0</v>
      </c>
      <c r="R108" s="122" t="s">
        <v>79</v>
      </c>
      <c r="U108" s="123" t="s">
        <v>281</v>
      </c>
      <c r="V108" s="124">
        <v>20.25</v>
      </c>
      <c r="W108" s="125">
        <v>19063898.100000001</v>
      </c>
      <c r="X108" s="126">
        <f t="shared" si="21"/>
        <v>94142706.666666672</v>
      </c>
      <c r="Y108" s="125">
        <v>1753695.4742060357</v>
      </c>
      <c r="Z108" s="125">
        <v>0</v>
      </c>
      <c r="AA108" s="3"/>
      <c r="AC108">
        <v>261</v>
      </c>
      <c r="AD108">
        <f>O108-AC108</f>
        <v>0</v>
      </c>
      <c r="AF108" s="127"/>
    </row>
    <row r="109" spans="1:32" x14ac:dyDescent="0.3">
      <c r="A109" s="100" t="s">
        <v>282</v>
      </c>
      <c r="B109" s="115">
        <v>8444</v>
      </c>
      <c r="C109" s="116">
        <f t="shared" si="14"/>
        <v>19042545.999614455</v>
      </c>
      <c r="D109" s="116">
        <f t="shared" si="11"/>
        <v>1781540.4341557943</v>
      </c>
      <c r="E109" s="116">
        <f t="shared" si="15"/>
        <v>0</v>
      </c>
      <c r="F109" s="116">
        <f t="shared" si="16"/>
        <v>20824086.433770251</v>
      </c>
      <c r="G109" s="117">
        <f t="shared" si="17"/>
        <v>2466.1400324218675</v>
      </c>
      <c r="H109" s="107">
        <f t="shared" si="18"/>
        <v>1216.1599675781326</v>
      </c>
      <c r="I109" s="11">
        <f t="shared" si="19"/>
        <v>0</v>
      </c>
      <c r="J109" s="11">
        <f t="shared" si="20"/>
        <v>0</v>
      </c>
      <c r="K109" s="108">
        <f t="shared" si="12"/>
        <v>972.92797406250611</v>
      </c>
      <c r="L109" s="118">
        <f t="shared" si="13"/>
        <v>8215403.8129838016</v>
      </c>
      <c r="M109" s="119">
        <v>8222000.5138737354</v>
      </c>
      <c r="N109" s="119"/>
      <c r="O109" s="128">
        <v>263</v>
      </c>
      <c r="P109" s="22" t="s">
        <v>282</v>
      </c>
      <c r="Q109" s="121">
        <v>0</v>
      </c>
      <c r="R109" s="122" t="s">
        <v>159</v>
      </c>
      <c r="U109" s="123" t="s">
        <v>283</v>
      </c>
      <c r="V109" s="124">
        <v>20.75</v>
      </c>
      <c r="W109" s="125">
        <v>19855921.079999998</v>
      </c>
      <c r="X109" s="126">
        <f t="shared" si="21"/>
        <v>95691185.927710831</v>
      </c>
      <c r="Y109" s="125">
        <v>1781540.4341557943</v>
      </c>
      <c r="Z109" s="125">
        <v>0</v>
      </c>
      <c r="AB109" s="131"/>
      <c r="AC109" s="131">
        <v>263</v>
      </c>
      <c r="AD109">
        <f>O109-AC109</f>
        <v>0</v>
      </c>
      <c r="AE109" s="131"/>
      <c r="AF109" s="127"/>
    </row>
    <row r="110" spans="1:32" ht="12.5" x14ac:dyDescent="0.25">
      <c r="A110" s="100" t="s">
        <v>284</v>
      </c>
      <c r="B110" s="115">
        <v>1161</v>
      </c>
      <c r="C110" s="116">
        <f t="shared" si="14"/>
        <v>2294126.7060476188</v>
      </c>
      <c r="D110" s="116">
        <f t="shared" si="11"/>
        <v>561179.35054818261</v>
      </c>
      <c r="E110" s="116">
        <f t="shared" si="15"/>
        <v>0</v>
      </c>
      <c r="F110" s="116">
        <f t="shared" si="16"/>
        <v>2855306.0565958014</v>
      </c>
      <c r="G110" s="117">
        <f t="shared" si="17"/>
        <v>2459.3506086096481</v>
      </c>
      <c r="H110" s="107">
        <f t="shared" si="18"/>
        <v>1222.949391390352</v>
      </c>
      <c r="I110" s="11">
        <f t="shared" si="19"/>
        <v>0</v>
      </c>
      <c r="J110" s="11">
        <f t="shared" si="20"/>
        <v>0</v>
      </c>
      <c r="K110" s="108">
        <f t="shared" si="12"/>
        <v>978.35951311228166</v>
      </c>
      <c r="L110" s="118">
        <f t="shared" si="13"/>
        <v>1135875.394723359</v>
      </c>
      <c r="M110" s="119">
        <v>1177005.1206057139</v>
      </c>
      <c r="N110" s="119"/>
      <c r="O110" s="128">
        <v>265</v>
      </c>
      <c r="P110" s="22" t="s">
        <v>284</v>
      </c>
      <c r="Q110" s="121">
        <v>0</v>
      </c>
      <c r="R110" s="122" t="s">
        <v>110</v>
      </c>
      <c r="U110" s="123" t="s">
        <v>285</v>
      </c>
      <c r="V110" s="124">
        <v>21</v>
      </c>
      <c r="W110" s="125">
        <v>2420937.73</v>
      </c>
      <c r="X110" s="126">
        <f t="shared" si="21"/>
        <v>11528274.904761905</v>
      </c>
      <c r="Y110" s="125">
        <v>561179.35054818261</v>
      </c>
      <c r="Z110" s="125">
        <v>0</v>
      </c>
      <c r="AC110">
        <v>265</v>
      </c>
      <c r="AD110">
        <f>O110-AC110</f>
        <v>0</v>
      </c>
      <c r="AF110" s="127"/>
    </row>
    <row r="111" spans="1:32" s="131" customFormat="1" x14ac:dyDescent="0.3">
      <c r="A111" s="100" t="s">
        <v>286</v>
      </c>
      <c r="B111" s="115">
        <v>7498</v>
      </c>
      <c r="C111" s="116">
        <f t="shared" si="14"/>
        <v>20380089.265839078</v>
      </c>
      <c r="D111" s="116">
        <f t="shared" si="11"/>
        <v>1457432.8132477589</v>
      </c>
      <c r="E111" s="116">
        <f t="shared" si="15"/>
        <v>0</v>
      </c>
      <c r="F111" s="116">
        <f t="shared" si="16"/>
        <v>21837522.079086836</v>
      </c>
      <c r="G111" s="117">
        <f t="shared" si="17"/>
        <v>2912.44626288168</v>
      </c>
      <c r="H111" s="107">
        <f t="shared" si="18"/>
        <v>769.85373711832017</v>
      </c>
      <c r="I111" s="11">
        <f t="shared" si="19"/>
        <v>0</v>
      </c>
      <c r="J111" s="11">
        <f t="shared" si="20"/>
        <v>0</v>
      </c>
      <c r="K111" s="108">
        <f t="shared" si="12"/>
        <v>615.8829896946562</v>
      </c>
      <c r="L111" s="118">
        <f t="shared" si="13"/>
        <v>4617890.6567305326</v>
      </c>
      <c r="M111" s="119">
        <v>4424126.6008207053</v>
      </c>
      <c r="N111" s="119"/>
      <c r="O111" s="128">
        <v>271</v>
      </c>
      <c r="P111" s="129" t="s">
        <v>287</v>
      </c>
      <c r="Q111" s="121">
        <v>0</v>
      </c>
      <c r="R111" s="122" t="s">
        <v>85</v>
      </c>
      <c r="S111"/>
      <c r="T111"/>
      <c r="U111" s="123" t="s">
        <v>288</v>
      </c>
      <c r="V111" s="124">
        <v>21.75</v>
      </c>
      <c r="W111" s="125">
        <v>22274720.68</v>
      </c>
      <c r="X111" s="126">
        <f t="shared" si="21"/>
        <v>102412508.87356322</v>
      </c>
      <c r="Y111" s="125">
        <v>1457432.8132477589</v>
      </c>
      <c r="Z111" s="125">
        <v>0</v>
      </c>
      <c r="AA111" s="3"/>
      <c r="AB111" s="3"/>
      <c r="AC111" s="3">
        <v>271</v>
      </c>
      <c r="AD111">
        <f>O111-AC111</f>
        <v>0</v>
      </c>
      <c r="AE111" s="3"/>
      <c r="AF111" s="127"/>
    </row>
    <row r="112" spans="1:32" ht="12.5" x14ac:dyDescent="0.25">
      <c r="A112" s="114" t="s">
        <v>289</v>
      </c>
      <c r="B112" s="115">
        <v>47723</v>
      </c>
      <c r="C112" s="116">
        <f t="shared" si="14"/>
        <v>142511666.90137929</v>
      </c>
      <c r="D112" s="116">
        <f t="shared" si="11"/>
        <v>14878084.59942406</v>
      </c>
      <c r="E112" s="116">
        <f t="shared" si="15"/>
        <v>0</v>
      </c>
      <c r="F112" s="116">
        <f t="shared" si="16"/>
        <v>157389751.50080335</v>
      </c>
      <c r="G112" s="117">
        <f t="shared" si="17"/>
        <v>3297.9852796513915</v>
      </c>
      <c r="H112" s="107">
        <f t="shared" si="18"/>
        <v>384.31472034860872</v>
      </c>
      <c r="I112" s="11">
        <f t="shared" si="19"/>
        <v>0</v>
      </c>
      <c r="J112" s="11">
        <f t="shared" si="20"/>
        <v>0</v>
      </c>
      <c r="K112" s="108">
        <f t="shared" si="12"/>
        <v>307.451776278887</v>
      </c>
      <c r="L112" s="118">
        <f t="shared" si="13"/>
        <v>14672521.119357323</v>
      </c>
      <c r="M112" s="119">
        <v>14689051.37480556</v>
      </c>
      <c r="N112" s="119"/>
      <c r="O112" s="120">
        <v>272</v>
      </c>
      <c r="P112" s="129" t="s">
        <v>290</v>
      </c>
      <c r="Q112" s="121">
        <v>1</v>
      </c>
      <c r="R112" s="122" t="s">
        <v>103</v>
      </c>
      <c r="U112" s="123" t="s">
        <v>291</v>
      </c>
      <c r="V112" s="124">
        <v>21.75</v>
      </c>
      <c r="W112" s="125">
        <v>155760238.94999999</v>
      </c>
      <c r="X112" s="126">
        <f t="shared" si="21"/>
        <v>716139029.65517235</v>
      </c>
      <c r="Y112" s="125">
        <v>14878084.59942406</v>
      </c>
      <c r="Z112" s="125">
        <v>0</v>
      </c>
      <c r="AC112">
        <v>272</v>
      </c>
      <c r="AD112">
        <f>O112-AC112</f>
        <v>0</v>
      </c>
      <c r="AF112" s="127"/>
    </row>
    <row r="113" spans="1:32" s="3" customFormat="1" x14ac:dyDescent="0.3">
      <c r="A113" s="100" t="s">
        <v>292</v>
      </c>
      <c r="B113" s="115">
        <v>3827</v>
      </c>
      <c r="C113" s="116">
        <f t="shared" si="14"/>
        <v>10014137.82935</v>
      </c>
      <c r="D113" s="116">
        <f t="shared" si="11"/>
        <v>663304.55495761614</v>
      </c>
      <c r="E113" s="116">
        <f t="shared" si="15"/>
        <v>0</v>
      </c>
      <c r="F113" s="116">
        <f t="shared" si="16"/>
        <v>10677442.384307615</v>
      </c>
      <c r="G113" s="117">
        <f t="shared" si="17"/>
        <v>2790.0293661634742</v>
      </c>
      <c r="H113" s="107">
        <f t="shared" si="18"/>
        <v>892.27063383652603</v>
      </c>
      <c r="I113" s="11">
        <f t="shared" si="19"/>
        <v>0</v>
      </c>
      <c r="J113" s="11">
        <f t="shared" si="20"/>
        <v>0</v>
      </c>
      <c r="K113" s="108">
        <f t="shared" si="12"/>
        <v>713.81650706922085</v>
      </c>
      <c r="L113" s="118">
        <f t="shared" si="13"/>
        <v>2731775.7725539082</v>
      </c>
      <c r="M113" s="119">
        <v>2899206.7269960004</v>
      </c>
      <c r="N113" s="119"/>
      <c r="O113" s="128">
        <v>273</v>
      </c>
      <c r="P113" s="22" t="s">
        <v>292</v>
      </c>
      <c r="Q113" s="121">
        <v>0</v>
      </c>
      <c r="R113" s="122" t="s">
        <v>79</v>
      </c>
      <c r="S113"/>
      <c r="T113"/>
      <c r="U113" s="123" t="s">
        <v>293</v>
      </c>
      <c r="V113" s="124">
        <v>20</v>
      </c>
      <c r="W113" s="125">
        <v>10064460.130000001</v>
      </c>
      <c r="X113" s="126">
        <f t="shared" si="21"/>
        <v>50322300.650000006</v>
      </c>
      <c r="Y113" s="125">
        <v>663304.55495761614</v>
      </c>
      <c r="Z113" s="125">
        <v>0</v>
      </c>
      <c r="AA113"/>
      <c r="AB113"/>
      <c r="AC113">
        <v>273</v>
      </c>
      <c r="AD113">
        <f>O113-AC113</f>
        <v>0</v>
      </c>
      <c r="AE113"/>
      <c r="AF113" s="127"/>
    </row>
    <row r="114" spans="1:32" ht="12.5" x14ac:dyDescent="0.25">
      <c r="A114" s="100" t="s">
        <v>294</v>
      </c>
      <c r="B114" s="115">
        <v>2753</v>
      </c>
      <c r="C114" s="116">
        <f t="shared" si="14"/>
        <v>6554900.3279534876</v>
      </c>
      <c r="D114" s="116">
        <f t="shared" si="11"/>
        <v>738204.73286193772</v>
      </c>
      <c r="E114" s="116">
        <f t="shared" si="15"/>
        <v>0</v>
      </c>
      <c r="F114" s="116">
        <f t="shared" si="16"/>
        <v>7293105.0608154256</v>
      </c>
      <c r="G114" s="117">
        <f t="shared" si="17"/>
        <v>2649.1482240520977</v>
      </c>
      <c r="H114" s="107">
        <f t="shared" si="18"/>
        <v>1033.1517759479025</v>
      </c>
      <c r="I114" s="11">
        <f t="shared" si="19"/>
        <v>0</v>
      </c>
      <c r="J114" s="11">
        <f t="shared" si="20"/>
        <v>0</v>
      </c>
      <c r="K114" s="108">
        <f t="shared" si="12"/>
        <v>826.52142075832205</v>
      </c>
      <c r="L114" s="118">
        <f t="shared" si="13"/>
        <v>2275413.4713476608</v>
      </c>
      <c r="M114" s="119">
        <v>2311199.7991999998</v>
      </c>
      <c r="N114" s="119"/>
      <c r="O114" s="128">
        <v>275</v>
      </c>
      <c r="P114" s="22" t="s">
        <v>294</v>
      </c>
      <c r="Q114" s="121">
        <v>0</v>
      </c>
      <c r="R114" s="122" t="s">
        <v>110</v>
      </c>
      <c r="U114" s="123" t="s">
        <v>295</v>
      </c>
      <c r="V114" s="124">
        <v>21.5</v>
      </c>
      <c r="W114" s="125">
        <v>7081927.4900000002</v>
      </c>
      <c r="X114" s="126">
        <f t="shared" si="21"/>
        <v>32939197.627906978</v>
      </c>
      <c r="Y114" s="125">
        <v>738204.73286193772</v>
      </c>
      <c r="Z114" s="125">
        <v>0</v>
      </c>
      <c r="AC114">
        <v>275</v>
      </c>
      <c r="AD114">
        <f>O114-AC114</f>
        <v>0</v>
      </c>
      <c r="AF114" s="127"/>
    </row>
    <row r="115" spans="1:32" x14ac:dyDescent="0.3">
      <c r="A115" s="100" t="s">
        <v>296</v>
      </c>
      <c r="B115" s="115">
        <v>14806</v>
      </c>
      <c r="C115" s="116">
        <f t="shared" si="14"/>
        <v>43515757.112243898</v>
      </c>
      <c r="D115" s="116">
        <f t="shared" si="11"/>
        <v>1574409.4592815784</v>
      </c>
      <c r="E115" s="116">
        <f t="shared" si="15"/>
        <v>0</v>
      </c>
      <c r="F115" s="116">
        <f t="shared" si="16"/>
        <v>45090166.571525477</v>
      </c>
      <c r="G115" s="117">
        <f t="shared" si="17"/>
        <v>3045.3982555400162</v>
      </c>
      <c r="H115" s="107">
        <f t="shared" si="18"/>
        <v>636.901744459984</v>
      </c>
      <c r="I115" s="11">
        <f t="shared" si="19"/>
        <v>0</v>
      </c>
      <c r="J115" s="11">
        <f t="shared" si="20"/>
        <v>0</v>
      </c>
      <c r="K115" s="108">
        <f t="shared" si="12"/>
        <v>509.52139556798721</v>
      </c>
      <c r="L115" s="118">
        <f t="shared" si="13"/>
        <v>7543973.7827796191</v>
      </c>
      <c r="M115" s="119">
        <v>6752036.3232312184</v>
      </c>
      <c r="N115" s="119"/>
      <c r="O115" s="128">
        <v>276</v>
      </c>
      <c r="P115" s="22" t="s">
        <v>296</v>
      </c>
      <c r="Q115" s="121">
        <v>0</v>
      </c>
      <c r="R115" s="122" t="s">
        <v>170</v>
      </c>
      <c r="U115" s="123" t="s">
        <v>297</v>
      </c>
      <c r="V115" s="124">
        <v>20.5</v>
      </c>
      <c r="W115" s="125">
        <v>44827789.990000002</v>
      </c>
      <c r="X115" s="126">
        <f t="shared" si="21"/>
        <v>218672146.29268292</v>
      </c>
      <c r="Y115" s="125">
        <v>1574409.4592815784</v>
      </c>
      <c r="Z115" s="125">
        <v>0</v>
      </c>
      <c r="AA115" s="131"/>
      <c r="AC115">
        <v>276</v>
      </c>
      <c r="AD115">
        <f>O115-AC115</f>
        <v>0</v>
      </c>
      <c r="AF115" s="127"/>
    </row>
    <row r="116" spans="1:32" ht="12.5" x14ac:dyDescent="0.25">
      <c r="A116" s="100" t="s">
        <v>298</v>
      </c>
      <c r="B116" s="115">
        <v>2171</v>
      </c>
      <c r="C116" s="116">
        <f t="shared" si="14"/>
        <v>4909484.3955714284</v>
      </c>
      <c r="D116" s="116">
        <f t="shared" si="11"/>
        <v>867253.27307179407</v>
      </c>
      <c r="E116" s="116">
        <f t="shared" si="15"/>
        <v>0</v>
      </c>
      <c r="F116" s="116">
        <f t="shared" si="16"/>
        <v>5776737.6686432222</v>
      </c>
      <c r="G116" s="117">
        <f t="shared" si="17"/>
        <v>2660.8648865238242</v>
      </c>
      <c r="H116" s="107">
        <f t="shared" si="18"/>
        <v>1021.435113476176</v>
      </c>
      <c r="I116" s="11">
        <f t="shared" si="19"/>
        <v>0</v>
      </c>
      <c r="J116" s="11">
        <f t="shared" si="20"/>
        <v>0</v>
      </c>
      <c r="K116" s="108">
        <f t="shared" si="12"/>
        <v>817.14809078094083</v>
      </c>
      <c r="L116" s="118">
        <f t="shared" si="13"/>
        <v>1774028.5050854227</v>
      </c>
      <c r="M116" s="119">
        <v>1647658.9582514288</v>
      </c>
      <c r="N116" s="119"/>
      <c r="O116" s="128">
        <v>280</v>
      </c>
      <c r="P116" s="22" t="s">
        <v>298</v>
      </c>
      <c r="Q116" s="121">
        <v>3</v>
      </c>
      <c r="R116" s="122" t="s">
        <v>183</v>
      </c>
      <c r="U116" s="123" t="s">
        <v>299</v>
      </c>
      <c r="V116" s="124">
        <v>21</v>
      </c>
      <c r="W116" s="125">
        <v>5180862.93</v>
      </c>
      <c r="X116" s="126">
        <f t="shared" si="21"/>
        <v>24670775.857142858</v>
      </c>
      <c r="Y116" s="125">
        <v>867253.27307179407</v>
      </c>
      <c r="Z116" s="125">
        <v>0</v>
      </c>
      <c r="AC116">
        <v>280</v>
      </c>
      <c r="AD116">
        <f>O116-AC116</f>
        <v>0</v>
      </c>
      <c r="AF116" s="127"/>
    </row>
    <row r="117" spans="1:32" x14ac:dyDescent="0.3">
      <c r="A117" s="100" t="s">
        <v>300</v>
      </c>
      <c r="B117" s="115">
        <v>2416</v>
      </c>
      <c r="C117" s="116">
        <f t="shared" si="14"/>
        <v>5962742.745538461</v>
      </c>
      <c r="D117" s="116">
        <f t="shared" si="11"/>
        <v>520980.25862512703</v>
      </c>
      <c r="E117" s="116">
        <f t="shared" si="15"/>
        <v>0</v>
      </c>
      <c r="F117" s="116">
        <f t="shared" si="16"/>
        <v>6483723.0041635884</v>
      </c>
      <c r="G117" s="117">
        <f t="shared" si="17"/>
        <v>2683.6601838425449</v>
      </c>
      <c r="H117" s="107">
        <f t="shared" si="18"/>
        <v>998.63981615745524</v>
      </c>
      <c r="I117" s="11">
        <f t="shared" si="19"/>
        <v>0</v>
      </c>
      <c r="J117" s="11">
        <f t="shared" si="20"/>
        <v>0</v>
      </c>
      <c r="K117" s="108">
        <f t="shared" si="12"/>
        <v>798.91185292596424</v>
      </c>
      <c r="L117" s="118">
        <f t="shared" si="13"/>
        <v>1930171.0366691295</v>
      </c>
      <c r="M117" s="119">
        <v>1844232.0706215382</v>
      </c>
      <c r="N117" s="119"/>
      <c r="O117" s="128">
        <v>284</v>
      </c>
      <c r="P117" s="22" t="s">
        <v>300</v>
      </c>
      <c r="Q117" s="121">
        <v>0</v>
      </c>
      <c r="R117" s="122" t="s">
        <v>70</v>
      </c>
      <c r="U117" s="123" t="s">
        <v>301</v>
      </c>
      <c r="V117" s="124">
        <v>19.5</v>
      </c>
      <c r="W117" s="125">
        <v>5842888.6200000001</v>
      </c>
      <c r="X117" s="126">
        <f t="shared" si="21"/>
        <v>29963531.384615384</v>
      </c>
      <c r="Y117" s="125">
        <v>520980.25862512703</v>
      </c>
      <c r="Z117" s="125">
        <v>0</v>
      </c>
      <c r="AA117" s="3"/>
      <c r="AC117">
        <v>284</v>
      </c>
      <c r="AD117">
        <f>O117-AC117</f>
        <v>0</v>
      </c>
      <c r="AF117" s="127"/>
    </row>
    <row r="118" spans="1:32" ht="12.5" x14ac:dyDescent="0.25">
      <c r="A118" s="100" t="s">
        <v>302</v>
      </c>
      <c r="B118" s="115">
        <v>54187</v>
      </c>
      <c r="C118" s="116">
        <f t="shared" si="14"/>
        <v>174296325.05148834</v>
      </c>
      <c r="D118" s="116">
        <f t="shared" si="11"/>
        <v>9389794.1904185005</v>
      </c>
      <c r="E118" s="116">
        <f t="shared" si="15"/>
        <v>0</v>
      </c>
      <c r="F118" s="116">
        <f t="shared" si="16"/>
        <v>183686119.24190685</v>
      </c>
      <c r="G118" s="117">
        <f t="shared" si="17"/>
        <v>3389.8558554986776</v>
      </c>
      <c r="H118" s="107">
        <f t="shared" si="18"/>
        <v>292.44414450132263</v>
      </c>
      <c r="I118" s="11">
        <f t="shared" si="19"/>
        <v>0</v>
      </c>
      <c r="J118" s="11">
        <f t="shared" si="20"/>
        <v>0</v>
      </c>
      <c r="K118" s="108">
        <f t="shared" si="12"/>
        <v>233.95531560105812</v>
      </c>
      <c r="L118" s="118">
        <f t="shared" si="13"/>
        <v>12677336.686474536</v>
      </c>
      <c r="M118" s="119">
        <v>12718237.382255601</v>
      </c>
      <c r="N118" s="119"/>
      <c r="O118" s="128">
        <v>285</v>
      </c>
      <c r="P118" s="22" t="s">
        <v>302</v>
      </c>
      <c r="Q118" s="121">
        <v>0</v>
      </c>
      <c r="R118" s="122" t="s">
        <v>107</v>
      </c>
      <c r="U118" s="123" t="s">
        <v>303</v>
      </c>
      <c r="V118" s="124">
        <v>21.5</v>
      </c>
      <c r="W118" s="125">
        <v>188310099.93000001</v>
      </c>
      <c r="X118" s="126">
        <f t="shared" si="21"/>
        <v>875860929.9069767</v>
      </c>
      <c r="Y118" s="125">
        <v>9389794.1904185005</v>
      </c>
      <c r="Z118" s="125">
        <v>0</v>
      </c>
      <c r="AC118">
        <v>285</v>
      </c>
      <c r="AD118">
        <f>O118-AC118</f>
        <v>0</v>
      </c>
      <c r="AF118" s="127"/>
    </row>
    <row r="119" spans="1:32" ht="12.5" x14ac:dyDescent="0.25">
      <c r="A119" s="114" t="s">
        <v>304</v>
      </c>
      <c r="B119" s="115">
        <v>85306</v>
      </c>
      <c r="C119" s="116">
        <f t="shared" si="14"/>
        <v>272023306.7243855</v>
      </c>
      <c r="D119" s="116">
        <f t="shared" si="11"/>
        <v>18815735.636910029</v>
      </c>
      <c r="E119" s="116">
        <f t="shared" si="15"/>
        <v>0</v>
      </c>
      <c r="F119" s="116">
        <f t="shared" si="16"/>
        <v>290839042.36129552</v>
      </c>
      <c r="G119" s="117">
        <f t="shared" si="17"/>
        <v>3409.3620889655535</v>
      </c>
      <c r="H119" s="107">
        <f t="shared" si="18"/>
        <v>272.93791103444664</v>
      </c>
      <c r="I119" s="11">
        <f t="shared" si="19"/>
        <v>0</v>
      </c>
      <c r="J119" s="11">
        <f t="shared" si="20"/>
        <v>0</v>
      </c>
      <c r="K119" s="108">
        <f t="shared" si="12"/>
        <v>218.35032882755732</v>
      </c>
      <c r="L119" s="118">
        <f t="shared" si="13"/>
        <v>18626593.150963604</v>
      </c>
      <c r="M119" s="119">
        <v>17858494.553511355</v>
      </c>
      <c r="N119" s="119"/>
      <c r="O119" s="120">
        <v>286</v>
      </c>
      <c r="P119" s="22" t="s">
        <v>304</v>
      </c>
      <c r="Q119" s="121">
        <v>0</v>
      </c>
      <c r="R119" s="122" t="s">
        <v>107</v>
      </c>
      <c r="U119" s="123" t="s">
        <v>305</v>
      </c>
      <c r="V119" s="124">
        <v>20.75</v>
      </c>
      <c r="W119" s="125">
        <v>283642392.69</v>
      </c>
      <c r="X119" s="126">
        <f t="shared" si="21"/>
        <v>1366951290.0722892</v>
      </c>
      <c r="Y119" s="125">
        <v>18815735.636910029</v>
      </c>
      <c r="Z119" s="125">
        <v>0</v>
      </c>
      <c r="AC119">
        <v>286</v>
      </c>
      <c r="AD119">
        <f>O119-AC119</f>
        <v>0</v>
      </c>
      <c r="AF119" s="127"/>
    </row>
    <row r="120" spans="1:32" ht="12.5" x14ac:dyDescent="0.25">
      <c r="A120" s="100" t="s">
        <v>306</v>
      </c>
      <c r="B120" s="115">
        <v>6727</v>
      </c>
      <c r="C120" s="116">
        <f t="shared" si="14"/>
        <v>18200128.949302323</v>
      </c>
      <c r="D120" s="116">
        <f t="shared" si="11"/>
        <v>1400168.4023232602</v>
      </c>
      <c r="E120" s="116">
        <f t="shared" si="15"/>
        <v>0</v>
      </c>
      <c r="F120" s="116">
        <f t="shared" si="16"/>
        <v>19600297.351625584</v>
      </c>
      <c r="G120" s="117">
        <f t="shared" si="17"/>
        <v>2913.6758364241987</v>
      </c>
      <c r="H120" s="107">
        <f t="shared" si="18"/>
        <v>768.6241635758015</v>
      </c>
      <c r="I120" s="11">
        <f t="shared" si="19"/>
        <v>0</v>
      </c>
      <c r="J120" s="11">
        <f t="shared" si="20"/>
        <v>0</v>
      </c>
      <c r="K120" s="108">
        <f t="shared" si="12"/>
        <v>614.89933086064127</v>
      </c>
      <c r="L120" s="118">
        <f t="shared" si="13"/>
        <v>4136427.798699534</v>
      </c>
      <c r="M120" s="119">
        <v>4124881.6292874399</v>
      </c>
      <c r="N120" s="119"/>
      <c r="O120" s="128">
        <v>287</v>
      </c>
      <c r="P120" s="129" t="s">
        <v>307</v>
      </c>
      <c r="Q120" s="121">
        <v>3</v>
      </c>
      <c r="R120" s="122" t="s">
        <v>183</v>
      </c>
      <c r="U120" s="123" t="s">
        <v>308</v>
      </c>
      <c r="V120" s="124">
        <v>21.5</v>
      </c>
      <c r="W120" s="125">
        <v>19663455.899999999</v>
      </c>
      <c r="X120" s="126">
        <f t="shared" si="21"/>
        <v>91457934.418604642</v>
      </c>
      <c r="Y120" s="125">
        <v>1400168.4023232602</v>
      </c>
      <c r="Z120" s="125">
        <v>0</v>
      </c>
      <c r="AC120">
        <v>287</v>
      </c>
      <c r="AD120">
        <f>O120-AC120</f>
        <v>0</v>
      </c>
      <c r="AF120" s="127"/>
    </row>
    <row r="121" spans="1:32" ht="12.5" x14ac:dyDescent="0.25">
      <c r="A121" s="100" t="s">
        <v>309</v>
      </c>
      <c r="B121" s="115">
        <v>6620</v>
      </c>
      <c r="C121" s="116">
        <f t="shared" si="14"/>
        <v>17534184.454447061</v>
      </c>
      <c r="D121" s="116">
        <f t="shared" si="11"/>
        <v>2254350.3454399654</v>
      </c>
      <c r="E121" s="116">
        <f t="shared" si="15"/>
        <v>0</v>
      </c>
      <c r="F121" s="116">
        <f t="shared" si="16"/>
        <v>19788534.799887028</v>
      </c>
      <c r="G121" s="117">
        <f t="shared" si="17"/>
        <v>2989.2046525509104</v>
      </c>
      <c r="H121" s="107">
        <f t="shared" si="18"/>
        <v>693.09534744908979</v>
      </c>
      <c r="I121" s="11">
        <f t="shared" si="19"/>
        <v>0</v>
      </c>
      <c r="J121" s="11">
        <f t="shared" si="20"/>
        <v>0</v>
      </c>
      <c r="K121" s="108">
        <f t="shared" si="12"/>
        <v>554.4762779592719</v>
      </c>
      <c r="L121" s="118">
        <f t="shared" si="13"/>
        <v>3670632.9600903802</v>
      </c>
      <c r="M121" s="119">
        <v>3853997.1845860225</v>
      </c>
      <c r="N121" s="119"/>
      <c r="O121" s="128">
        <v>288</v>
      </c>
      <c r="P121" s="129" t="s">
        <v>310</v>
      </c>
      <c r="Q121" s="121">
        <v>3</v>
      </c>
      <c r="R121" s="122" t="s">
        <v>183</v>
      </c>
      <c r="U121" s="123" t="s">
        <v>311</v>
      </c>
      <c r="V121" s="124">
        <v>21.25</v>
      </c>
      <c r="W121" s="125">
        <v>18723689.43</v>
      </c>
      <c r="X121" s="126">
        <f t="shared" si="21"/>
        <v>88111479.67058824</v>
      </c>
      <c r="Y121" s="125">
        <v>2254350.3454399654</v>
      </c>
      <c r="Z121" s="125">
        <v>0</v>
      </c>
      <c r="AC121">
        <v>288</v>
      </c>
      <c r="AD121">
        <f>O121-AC121</f>
        <v>0</v>
      </c>
      <c r="AF121" s="127"/>
    </row>
    <row r="122" spans="1:32" ht="12.5" x14ac:dyDescent="0.25">
      <c r="A122" s="100" t="s">
        <v>312</v>
      </c>
      <c r="B122" s="115">
        <v>8647</v>
      </c>
      <c r="C122" s="116">
        <f t="shared" si="14"/>
        <v>21264406.041720927</v>
      </c>
      <c r="D122" s="116">
        <f t="shared" si="11"/>
        <v>2903588.9125705282</v>
      </c>
      <c r="E122" s="116">
        <f t="shared" si="15"/>
        <v>0</v>
      </c>
      <c r="F122" s="116">
        <f t="shared" si="16"/>
        <v>24167994.954291455</v>
      </c>
      <c r="G122" s="117">
        <f t="shared" si="17"/>
        <v>2794.9572053072111</v>
      </c>
      <c r="H122" s="107">
        <f t="shared" si="18"/>
        <v>887.34279469278908</v>
      </c>
      <c r="I122" s="11">
        <f t="shared" si="19"/>
        <v>0</v>
      </c>
      <c r="J122" s="11">
        <f t="shared" si="20"/>
        <v>0</v>
      </c>
      <c r="K122" s="108">
        <f t="shared" si="12"/>
        <v>709.87423575423134</v>
      </c>
      <c r="L122" s="118">
        <f t="shared" si="13"/>
        <v>6138282.5165668381</v>
      </c>
      <c r="M122" s="119">
        <v>6170212.3166102311</v>
      </c>
      <c r="N122" s="119"/>
      <c r="O122" s="128">
        <v>290</v>
      </c>
      <c r="P122" s="22" t="s">
        <v>312</v>
      </c>
      <c r="Q122" s="121">
        <v>0</v>
      </c>
      <c r="R122" s="122" t="s">
        <v>142</v>
      </c>
      <c r="U122" s="123" t="s">
        <v>313</v>
      </c>
      <c r="V122" s="124">
        <v>21.5</v>
      </c>
      <c r="W122" s="125">
        <v>22974107.030000001</v>
      </c>
      <c r="X122" s="126">
        <f t="shared" si="21"/>
        <v>106856311.76744185</v>
      </c>
      <c r="Y122" s="125">
        <v>2903588.9125705282</v>
      </c>
      <c r="Z122" s="125">
        <v>0</v>
      </c>
      <c r="AC122">
        <v>290</v>
      </c>
      <c r="AD122">
        <f>O122-AC122</f>
        <v>0</v>
      </c>
      <c r="AF122" s="127"/>
    </row>
    <row r="123" spans="1:32" ht="12.5" x14ac:dyDescent="0.25">
      <c r="A123" s="100" t="s">
        <v>314</v>
      </c>
      <c r="B123" s="115">
        <v>2286</v>
      </c>
      <c r="C123" s="116">
        <f t="shared" si="14"/>
        <v>5436001.7025060235</v>
      </c>
      <c r="D123" s="116">
        <f t="shared" si="11"/>
        <v>916675.09079068596</v>
      </c>
      <c r="E123" s="116">
        <f t="shared" si="15"/>
        <v>0</v>
      </c>
      <c r="F123" s="116">
        <f t="shared" si="16"/>
        <v>6352676.7932967097</v>
      </c>
      <c r="G123" s="117">
        <f t="shared" si="17"/>
        <v>2778.9487284762508</v>
      </c>
      <c r="H123" s="107">
        <f t="shared" si="18"/>
        <v>903.35127152374935</v>
      </c>
      <c r="I123" s="11">
        <f t="shared" si="19"/>
        <v>0</v>
      </c>
      <c r="J123" s="11">
        <f t="shared" si="20"/>
        <v>0</v>
      </c>
      <c r="K123" s="108">
        <f t="shared" si="12"/>
        <v>722.6810172189995</v>
      </c>
      <c r="L123" s="118">
        <f t="shared" si="13"/>
        <v>1652048.805362633</v>
      </c>
      <c r="M123" s="119">
        <v>1710666.7966920482</v>
      </c>
      <c r="N123" s="119"/>
      <c r="O123" s="128">
        <v>291</v>
      </c>
      <c r="P123" s="22" t="s">
        <v>314</v>
      </c>
      <c r="Q123" s="121">
        <v>0</v>
      </c>
      <c r="R123" s="122" t="s">
        <v>110</v>
      </c>
      <c r="U123" s="123" t="s">
        <v>315</v>
      </c>
      <c r="V123" s="124">
        <v>20.75</v>
      </c>
      <c r="W123" s="125">
        <v>5668192.7300000004</v>
      </c>
      <c r="X123" s="126">
        <f t="shared" si="21"/>
        <v>27316591.469879519</v>
      </c>
      <c r="Y123" s="125">
        <v>916675.09079068596</v>
      </c>
      <c r="Z123" s="125">
        <v>0</v>
      </c>
      <c r="AC123">
        <v>291</v>
      </c>
      <c r="AD123">
        <f>O123-AC123</f>
        <v>0</v>
      </c>
      <c r="AF123" s="127"/>
    </row>
    <row r="124" spans="1:32" ht="12.5" x14ac:dyDescent="0.25">
      <c r="A124" s="100" t="s">
        <v>316</v>
      </c>
      <c r="B124" s="115">
        <v>117740</v>
      </c>
      <c r="C124" s="116">
        <f t="shared" si="14"/>
        <v>365440583.8006829</v>
      </c>
      <c r="D124" s="116">
        <f t="shared" si="11"/>
        <v>23502477.868557576</v>
      </c>
      <c r="E124" s="116">
        <f t="shared" si="15"/>
        <v>0</v>
      </c>
      <c r="F124" s="116">
        <f t="shared" si="16"/>
        <v>388943061.66924047</v>
      </c>
      <c r="G124" s="117">
        <f t="shared" si="17"/>
        <v>3303.4063331853276</v>
      </c>
      <c r="H124" s="107">
        <f t="shared" si="18"/>
        <v>378.89366681467254</v>
      </c>
      <c r="I124" s="11">
        <f t="shared" si="19"/>
        <v>0</v>
      </c>
      <c r="J124" s="11">
        <f t="shared" si="20"/>
        <v>0</v>
      </c>
      <c r="K124" s="108">
        <f t="shared" si="12"/>
        <v>303.11493345173807</v>
      </c>
      <c r="L124" s="118">
        <f t="shared" si="13"/>
        <v>35688752.264607638</v>
      </c>
      <c r="M124" s="132">
        <v>32013718.214712258</v>
      </c>
      <c r="N124" s="119"/>
      <c r="O124" s="128">
        <v>297</v>
      </c>
      <c r="P124" s="22" t="s">
        <v>316</v>
      </c>
      <c r="Q124" s="121">
        <v>0</v>
      </c>
      <c r="R124" s="122" t="s">
        <v>159</v>
      </c>
      <c r="S124">
        <v>2</v>
      </c>
      <c r="U124" s="123" t="s">
        <v>317</v>
      </c>
      <c r="V124" s="124">
        <v>20.5</v>
      </c>
      <c r="W124" s="125">
        <v>376458892.86000001</v>
      </c>
      <c r="X124" s="126">
        <f t="shared" si="21"/>
        <v>1836384843.2195122</v>
      </c>
      <c r="Y124" s="125">
        <v>23502477.868557576</v>
      </c>
      <c r="Z124" s="125">
        <v>0</v>
      </c>
      <c r="AA124" s="125"/>
      <c r="AC124">
        <v>297</v>
      </c>
      <c r="AD124">
        <f>O124-AC124</f>
        <v>0</v>
      </c>
      <c r="AF124" s="127"/>
    </row>
    <row r="125" spans="1:32" ht="12.5" x14ac:dyDescent="0.25">
      <c r="A125" s="100" t="s">
        <v>318</v>
      </c>
      <c r="B125" s="115">
        <v>3690</v>
      </c>
      <c r="C125" s="116">
        <f t="shared" si="14"/>
        <v>8858502.3888095245</v>
      </c>
      <c r="D125" s="116">
        <f t="shared" si="11"/>
        <v>694506.50655519695</v>
      </c>
      <c r="E125" s="116">
        <f t="shared" si="15"/>
        <v>0</v>
      </c>
      <c r="F125" s="116">
        <f t="shared" si="16"/>
        <v>9553008.8953647222</v>
      </c>
      <c r="G125" s="117">
        <f t="shared" si="17"/>
        <v>2588.8912995568353</v>
      </c>
      <c r="H125" s="107">
        <f t="shared" si="18"/>
        <v>1093.4087004431649</v>
      </c>
      <c r="I125" s="11">
        <f t="shared" si="19"/>
        <v>0</v>
      </c>
      <c r="J125" s="11">
        <f t="shared" si="20"/>
        <v>0</v>
      </c>
      <c r="K125" s="108">
        <f t="shared" si="12"/>
        <v>874.72696035453191</v>
      </c>
      <c r="L125" s="118">
        <f t="shared" si="13"/>
        <v>3227742.4837082229</v>
      </c>
      <c r="M125" s="119">
        <v>3229501.00097143</v>
      </c>
      <c r="N125" s="119"/>
      <c r="O125" s="128">
        <v>300</v>
      </c>
      <c r="P125" s="22" t="s">
        <v>318</v>
      </c>
      <c r="Q125" s="121">
        <v>0</v>
      </c>
      <c r="R125" s="122" t="s">
        <v>56</v>
      </c>
      <c r="U125" s="123" t="s">
        <v>319</v>
      </c>
      <c r="V125" s="124">
        <v>21</v>
      </c>
      <c r="W125" s="125">
        <v>9348168.3499999996</v>
      </c>
      <c r="X125" s="126">
        <f t="shared" si="21"/>
        <v>44515087.380952381</v>
      </c>
      <c r="Y125" s="125">
        <v>694506.50655519695</v>
      </c>
      <c r="Z125" s="125">
        <v>0</v>
      </c>
      <c r="AC125">
        <v>300</v>
      </c>
      <c r="AD125">
        <f>O125-AC125</f>
        <v>0</v>
      </c>
      <c r="AF125" s="127"/>
    </row>
    <row r="126" spans="1:32" x14ac:dyDescent="0.3">
      <c r="A126" s="114" t="s">
        <v>320</v>
      </c>
      <c r="B126" s="115">
        <v>21501</v>
      </c>
      <c r="C126" s="116">
        <f t="shared" si="14"/>
        <v>53256451.640000001</v>
      </c>
      <c r="D126" s="116">
        <f t="shared" si="11"/>
        <v>4008568.4885535026</v>
      </c>
      <c r="E126" s="116">
        <f t="shared" si="15"/>
        <v>0</v>
      </c>
      <c r="F126" s="116">
        <f t="shared" si="16"/>
        <v>57265020.128553502</v>
      </c>
      <c r="G126" s="117">
        <f t="shared" si="17"/>
        <v>2663.3654308429145</v>
      </c>
      <c r="H126" s="107">
        <f t="shared" si="18"/>
        <v>1018.9345691570857</v>
      </c>
      <c r="I126" s="11">
        <f t="shared" si="19"/>
        <v>0</v>
      </c>
      <c r="J126" s="11">
        <f t="shared" si="20"/>
        <v>0</v>
      </c>
      <c r="K126" s="108">
        <f t="shared" si="12"/>
        <v>815.14765532566855</v>
      </c>
      <c r="L126" s="118">
        <f t="shared" si="13"/>
        <v>17526489.7371572</v>
      </c>
      <c r="M126" s="130">
        <v>17668242.888163999</v>
      </c>
      <c r="N126" s="119"/>
      <c r="O126" s="120">
        <v>301</v>
      </c>
      <c r="P126" s="22" t="s">
        <v>320</v>
      </c>
      <c r="Q126" s="121">
        <v>0</v>
      </c>
      <c r="R126" s="122" t="s">
        <v>56</v>
      </c>
      <c r="U126" s="123" t="s">
        <v>321</v>
      </c>
      <c r="V126" s="124">
        <v>21</v>
      </c>
      <c r="W126" s="125">
        <v>56200275.600000001</v>
      </c>
      <c r="X126" s="126">
        <f t="shared" si="21"/>
        <v>267620360</v>
      </c>
      <c r="Y126" s="125">
        <v>4008568.4885535026</v>
      </c>
      <c r="Z126" s="125">
        <v>0</v>
      </c>
      <c r="AB126" s="3"/>
      <c r="AC126" s="3">
        <v>301</v>
      </c>
      <c r="AD126">
        <f>O126-AC126</f>
        <v>0</v>
      </c>
      <c r="AE126" s="3"/>
      <c r="AF126" s="127"/>
    </row>
    <row r="127" spans="1:32" ht="12.5" x14ac:dyDescent="0.25">
      <c r="A127" s="100" t="s">
        <v>322</v>
      </c>
      <c r="B127" s="115">
        <v>908</v>
      </c>
      <c r="C127" s="116">
        <f t="shared" si="14"/>
        <v>2765088.1897368426</v>
      </c>
      <c r="D127" s="116">
        <f t="shared" si="11"/>
        <v>190473.48437062785</v>
      </c>
      <c r="E127" s="116">
        <f t="shared" si="15"/>
        <v>0</v>
      </c>
      <c r="F127" s="116">
        <f t="shared" si="16"/>
        <v>2955561.6741074705</v>
      </c>
      <c r="G127" s="117">
        <f t="shared" si="17"/>
        <v>3255.0238701624125</v>
      </c>
      <c r="H127" s="107">
        <f t="shared" si="18"/>
        <v>427.27612983758763</v>
      </c>
      <c r="I127" s="11">
        <f t="shared" si="19"/>
        <v>0</v>
      </c>
      <c r="J127" s="11">
        <f t="shared" si="20"/>
        <v>0</v>
      </c>
      <c r="K127" s="108">
        <f t="shared" si="12"/>
        <v>341.82090387007014</v>
      </c>
      <c r="L127" s="118">
        <f t="shared" si="13"/>
        <v>310373.38071402366</v>
      </c>
      <c r="M127" s="119">
        <v>465156.57422545436</v>
      </c>
      <c r="N127" s="119"/>
      <c r="O127" s="128">
        <v>304</v>
      </c>
      <c r="P127" s="129" t="s">
        <v>323</v>
      </c>
      <c r="Q127" s="121">
        <v>0</v>
      </c>
      <c r="R127" s="122" t="s">
        <v>70</v>
      </c>
      <c r="U127" s="123" t="s">
        <v>324</v>
      </c>
      <c r="V127" s="124">
        <v>19</v>
      </c>
      <c r="W127" s="125">
        <v>2640033.9500000002</v>
      </c>
      <c r="X127" s="126">
        <f t="shared" si="21"/>
        <v>13894915.526315792</v>
      </c>
      <c r="Y127" s="125">
        <v>190473.48437062785</v>
      </c>
      <c r="Z127" s="125">
        <v>0</v>
      </c>
      <c r="AC127">
        <v>304</v>
      </c>
      <c r="AD127">
        <f>O127-AC127</f>
        <v>0</v>
      </c>
      <c r="AF127" s="127"/>
    </row>
    <row r="128" spans="1:32" s="3" customFormat="1" x14ac:dyDescent="0.3">
      <c r="A128" s="100" t="s">
        <v>325</v>
      </c>
      <c r="B128" s="115">
        <v>15533</v>
      </c>
      <c r="C128" s="116">
        <f t="shared" si="14"/>
        <v>40159737.971500002</v>
      </c>
      <c r="D128" s="116">
        <f t="shared" si="11"/>
        <v>3745150.1847542506</v>
      </c>
      <c r="E128" s="116">
        <f t="shared" si="15"/>
        <v>0</v>
      </c>
      <c r="F128" s="116">
        <f t="shared" si="16"/>
        <v>43904888.156254254</v>
      </c>
      <c r="G128" s="117">
        <f t="shared" si="17"/>
        <v>2826.5556013812047</v>
      </c>
      <c r="H128" s="107">
        <f t="shared" si="18"/>
        <v>855.74439861879546</v>
      </c>
      <c r="I128" s="11">
        <f t="shared" si="19"/>
        <v>0</v>
      </c>
      <c r="J128" s="11">
        <f t="shared" si="20"/>
        <v>0</v>
      </c>
      <c r="K128" s="108">
        <f t="shared" si="12"/>
        <v>684.59551889503643</v>
      </c>
      <c r="L128" s="118">
        <f t="shared" si="13"/>
        <v>10633822.194996601</v>
      </c>
      <c r="M128" s="119">
        <v>10694678.383064002</v>
      </c>
      <c r="N128" s="119"/>
      <c r="O128" s="128">
        <v>305</v>
      </c>
      <c r="P128" s="22" t="s">
        <v>325</v>
      </c>
      <c r="Q128" s="121">
        <v>0</v>
      </c>
      <c r="R128" s="122" t="s">
        <v>59</v>
      </c>
      <c r="S128"/>
      <c r="T128"/>
      <c r="U128" s="123" t="s">
        <v>326</v>
      </c>
      <c r="V128" s="124">
        <v>20</v>
      </c>
      <c r="W128" s="125">
        <v>40361545.700000003</v>
      </c>
      <c r="X128" s="126">
        <f t="shared" si="21"/>
        <v>201807728.50000003</v>
      </c>
      <c r="Y128" s="125">
        <v>3745150.1847542506</v>
      </c>
      <c r="Z128" s="125">
        <v>0</v>
      </c>
      <c r="AA128"/>
      <c r="AB128"/>
      <c r="AC128">
        <v>305</v>
      </c>
      <c r="AD128">
        <f>O128-AC128</f>
        <v>0</v>
      </c>
      <c r="AE128"/>
      <c r="AF128" s="127"/>
    </row>
    <row r="129" spans="1:32" x14ac:dyDescent="0.3">
      <c r="A129" s="100" t="s">
        <v>327</v>
      </c>
      <c r="B129" s="115">
        <v>7091</v>
      </c>
      <c r="C129" s="116">
        <f t="shared" si="14"/>
        <v>17035903.387816086</v>
      </c>
      <c r="D129" s="116">
        <f t="shared" si="11"/>
        <v>1279712.7573713399</v>
      </c>
      <c r="E129" s="116">
        <f t="shared" si="15"/>
        <v>0</v>
      </c>
      <c r="F129" s="116">
        <f t="shared" si="16"/>
        <v>18315616.145187426</v>
      </c>
      <c r="G129" s="117">
        <f t="shared" si="17"/>
        <v>2582.9383930598542</v>
      </c>
      <c r="H129" s="107">
        <f t="shared" si="18"/>
        <v>1099.361606940146</v>
      </c>
      <c r="I129" s="11">
        <f t="shared" si="19"/>
        <v>0</v>
      </c>
      <c r="J129" s="11">
        <f t="shared" si="20"/>
        <v>0</v>
      </c>
      <c r="K129" s="108">
        <f t="shared" si="12"/>
        <v>879.48928555211683</v>
      </c>
      <c r="L129" s="118">
        <f t="shared" si="13"/>
        <v>6236458.5238500601</v>
      </c>
      <c r="M129" s="119">
        <v>6037128.3483649418</v>
      </c>
      <c r="N129" s="119"/>
      <c r="O129" s="128">
        <v>309</v>
      </c>
      <c r="P129" s="22" t="s">
        <v>327</v>
      </c>
      <c r="Q129" s="121">
        <v>0</v>
      </c>
      <c r="R129" s="122" t="s">
        <v>170</v>
      </c>
      <c r="U129" s="123" t="s">
        <v>328</v>
      </c>
      <c r="V129" s="124">
        <v>21.75</v>
      </c>
      <c r="W129" s="125">
        <v>18619643.149999999</v>
      </c>
      <c r="X129" s="126">
        <f t="shared" si="21"/>
        <v>85607554.712643668</v>
      </c>
      <c r="Y129" s="125">
        <v>1279712.7573713399</v>
      </c>
      <c r="Z129" s="125">
        <v>0</v>
      </c>
      <c r="AB129" s="3"/>
      <c r="AC129" s="3">
        <v>309</v>
      </c>
      <c r="AD129">
        <f>O129-AC129</f>
        <v>0</v>
      </c>
      <c r="AE129" s="3"/>
      <c r="AF129" s="127"/>
    </row>
    <row r="130" spans="1:32" x14ac:dyDescent="0.3">
      <c r="A130" s="100" t="s">
        <v>329</v>
      </c>
      <c r="B130" s="115">
        <v>1375</v>
      </c>
      <c r="C130" s="116">
        <f t="shared" si="14"/>
        <v>3133359.0106666661</v>
      </c>
      <c r="D130" s="116">
        <f t="shared" si="11"/>
        <v>514192.04713008256</v>
      </c>
      <c r="E130" s="116">
        <f t="shared" si="15"/>
        <v>0</v>
      </c>
      <c r="F130" s="116">
        <f t="shared" si="16"/>
        <v>3647551.0577967488</v>
      </c>
      <c r="G130" s="117">
        <f t="shared" si="17"/>
        <v>2652.764405670363</v>
      </c>
      <c r="H130" s="107">
        <f t="shared" si="18"/>
        <v>1029.5355943296372</v>
      </c>
      <c r="I130" s="11">
        <f t="shared" si="19"/>
        <v>0</v>
      </c>
      <c r="J130" s="11">
        <f t="shared" si="20"/>
        <v>0</v>
      </c>
      <c r="K130" s="108">
        <f t="shared" si="12"/>
        <v>823.62847546370983</v>
      </c>
      <c r="L130" s="118">
        <f t="shared" si="13"/>
        <v>1132489.1537626011</v>
      </c>
      <c r="M130" s="119">
        <v>1121051.4018068293</v>
      </c>
      <c r="N130" s="119"/>
      <c r="O130" s="128">
        <v>312</v>
      </c>
      <c r="P130" s="22" t="s">
        <v>329</v>
      </c>
      <c r="Q130" s="121">
        <v>0</v>
      </c>
      <c r="R130" s="122" t="s">
        <v>110</v>
      </c>
      <c r="U130" s="123" t="s">
        <v>330</v>
      </c>
      <c r="V130" s="124">
        <v>21</v>
      </c>
      <c r="W130" s="125">
        <v>3306559.76</v>
      </c>
      <c r="X130" s="126">
        <f t="shared" si="21"/>
        <v>15745522.666666666</v>
      </c>
      <c r="Y130" s="125">
        <v>514192.04713008256</v>
      </c>
      <c r="Z130" s="125">
        <v>0</v>
      </c>
      <c r="AB130" s="3"/>
      <c r="AC130" s="3">
        <v>312</v>
      </c>
      <c r="AD130">
        <f>O130-AC130</f>
        <v>0</v>
      </c>
      <c r="AE130" s="3"/>
      <c r="AF130" s="127"/>
    </row>
    <row r="131" spans="1:32" s="3" customFormat="1" x14ac:dyDescent="0.3">
      <c r="A131" s="100" t="s">
        <v>331</v>
      </c>
      <c r="B131" s="115">
        <v>4540</v>
      </c>
      <c r="C131" s="116">
        <f t="shared" si="14"/>
        <v>12819913.981471265</v>
      </c>
      <c r="D131" s="116">
        <f t="shared" si="11"/>
        <v>668996.91933415737</v>
      </c>
      <c r="E131" s="116">
        <f t="shared" si="15"/>
        <v>0</v>
      </c>
      <c r="F131" s="116">
        <f t="shared" si="16"/>
        <v>13488910.900805421</v>
      </c>
      <c r="G131" s="117">
        <f t="shared" si="17"/>
        <v>2971.125749076084</v>
      </c>
      <c r="H131" s="107">
        <f t="shared" si="18"/>
        <v>711.17425092391613</v>
      </c>
      <c r="I131" s="11">
        <f t="shared" si="19"/>
        <v>0</v>
      </c>
      <c r="J131" s="11">
        <f t="shared" si="20"/>
        <v>0</v>
      </c>
      <c r="K131" s="108">
        <f t="shared" si="12"/>
        <v>568.93940073913291</v>
      </c>
      <c r="L131" s="118">
        <f t="shared" si="13"/>
        <v>2582984.8793556634</v>
      </c>
      <c r="M131" s="119">
        <v>2493190.1284597712</v>
      </c>
      <c r="N131" s="119"/>
      <c r="O131" s="128">
        <v>316</v>
      </c>
      <c r="P131" s="22" t="s">
        <v>331</v>
      </c>
      <c r="Q131" s="121">
        <v>0</v>
      </c>
      <c r="R131" s="122" t="s">
        <v>64</v>
      </c>
      <c r="S131"/>
      <c r="T131"/>
      <c r="U131" s="123" t="s">
        <v>332</v>
      </c>
      <c r="V131" s="124">
        <v>21.75</v>
      </c>
      <c r="W131" s="125">
        <v>14011715.029999999</v>
      </c>
      <c r="X131" s="126">
        <f t="shared" si="21"/>
        <v>64421678.298850574</v>
      </c>
      <c r="Y131" s="125">
        <v>668996.91933415737</v>
      </c>
      <c r="Z131" s="125">
        <v>0</v>
      </c>
      <c r="AA131"/>
      <c r="AB131"/>
      <c r="AC131">
        <v>316</v>
      </c>
      <c r="AD131">
        <f>O131-AC131</f>
        <v>0</v>
      </c>
      <c r="AE131"/>
      <c r="AF131" s="127"/>
    </row>
    <row r="132" spans="1:32" ht="12.5" x14ac:dyDescent="0.25">
      <c r="A132" s="100" t="s">
        <v>333</v>
      </c>
      <c r="B132" s="115">
        <v>2655</v>
      </c>
      <c r="C132" s="116">
        <f t="shared" si="14"/>
        <v>5405126.5044651162</v>
      </c>
      <c r="D132" s="116">
        <f t="shared" si="11"/>
        <v>578751.81025909178</v>
      </c>
      <c r="E132" s="116">
        <f t="shared" si="15"/>
        <v>0</v>
      </c>
      <c r="F132" s="116">
        <f t="shared" si="16"/>
        <v>5983878.3147242079</v>
      </c>
      <c r="G132" s="117">
        <f t="shared" si="17"/>
        <v>2253.8148078057279</v>
      </c>
      <c r="H132" s="107">
        <f t="shared" si="18"/>
        <v>1428.4851921942723</v>
      </c>
      <c r="I132" s="11">
        <f t="shared" si="19"/>
        <v>0</v>
      </c>
      <c r="J132" s="11">
        <f t="shared" si="20"/>
        <v>0</v>
      </c>
      <c r="K132" s="108">
        <f t="shared" si="12"/>
        <v>1142.7881537554179</v>
      </c>
      <c r="L132" s="118">
        <f t="shared" si="13"/>
        <v>3034102.5482206345</v>
      </c>
      <c r="M132" s="119">
        <v>3120507.8906232566</v>
      </c>
      <c r="N132" s="119"/>
      <c r="O132" s="128">
        <v>317</v>
      </c>
      <c r="P132" s="22" t="s">
        <v>333</v>
      </c>
      <c r="Q132" s="121">
        <v>0</v>
      </c>
      <c r="R132" s="122" t="s">
        <v>59</v>
      </c>
      <c r="U132" s="123" t="s">
        <v>334</v>
      </c>
      <c r="V132" s="124">
        <v>21.5</v>
      </c>
      <c r="W132" s="125">
        <v>5839709.54</v>
      </c>
      <c r="X132" s="126">
        <f t="shared" si="21"/>
        <v>27161439.720930234</v>
      </c>
      <c r="Y132" s="125">
        <v>578751.81025909178</v>
      </c>
      <c r="Z132" s="125">
        <v>0</v>
      </c>
      <c r="AC132">
        <v>317</v>
      </c>
      <c r="AD132">
        <f>O132-AC132</f>
        <v>0</v>
      </c>
      <c r="AF132" s="127"/>
    </row>
    <row r="133" spans="1:32" x14ac:dyDescent="0.3">
      <c r="A133" s="100" t="s">
        <v>335</v>
      </c>
      <c r="B133" s="115">
        <v>7661</v>
      </c>
      <c r="C133" s="116">
        <f t="shared" si="14"/>
        <v>21928599.376142856</v>
      </c>
      <c r="D133" s="116">
        <f t="shared" si="11"/>
        <v>1198517.6868787932</v>
      </c>
      <c r="E133" s="116">
        <f t="shared" si="15"/>
        <v>0</v>
      </c>
      <c r="F133" s="116">
        <f t="shared" si="16"/>
        <v>23127117.063021649</v>
      </c>
      <c r="G133" s="117">
        <f t="shared" si="17"/>
        <v>3018.8117821461492</v>
      </c>
      <c r="H133" s="107">
        <f t="shared" si="18"/>
        <v>663.48821785385098</v>
      </c>
      <c r="I133" s="11">
        <f t="shared" si="19"/>
        <v>0</v>
      </c>
      <c r="J133" s="11">
        <f t="shared" si="20"/>
        <v>0</v>
      </c>
      <c r="K133" s="108">
        <f t="shared" si="12"/>
        <v>530.79057428308079</v>
      </c>
      <c r="L133" s="118">
        <f t="shared" si="13"/>
        <v>4066386.5895826821</v>
      </c>
      <c r="M133" s="119">
        <v>4416488.0745104756</v>
      </c>
      <c r="N133" s="119"/>
      <c r="O133" s="128">
        <v>320</v>
      </c>
      <c r="P133" s="22" t="s">
        <v>335</v>
      </c>
      <c r="Q133" s="121">
        <v>0</v>
      </c>
      <c r="R133" s="122" t="s">
        <v>79</v>
      </c>
      <c r="U133" s="123" t="s">
        <v>336</v>
      </c>
      <c r="V133" s="124">
        <v>21</v>
      </c>
      <c r="W133" s="125">
        <v>23140733.010000002</v>
      </c>
      <c r="X133" s="126">
        <f t="shared" si="21"/>
        <v>110193966.71428572</v>
      </c>
      <c r="Y133" s="125">
        <v>1198517.6868787932</v>
      </c>
      <c r="Z133" s="125">
        <v>0</v>
      </c>
      <c r="AA133" s="3"/>
      <c r="AC133">
        <v>320</v>
      </c>
      <c r="AD133">
        <f>O133-AC133</f>
        <v>0</v>
      </c>
      <c r="AF133" s="127"/>
    </row>
    <row r="134" spans="1:32" ht="12.5" x14ac:dyDescent="0.25">
      <c r="A134" s="114" t="s">
        <v>337</v>
      </c>
      <c r="B134" s="115">
        <v>6872</v>
      </c>
      <c r="C134" s="116">
        <f t="shared" si="14"/>
        <v>18239295.879746836</v>
      </c>
      <c r="D134" s="116">
        <f t="shared" si="11"/>
        <v>955419.31000549509</v>
      </c>
      <c r="E134" s="116">
        <f t="shared" si="15"/>
        <v>0</v>
      </c>
      <c r="F134" s="116">
        <f t="shared" si="16"/>
        <v>19194715.189752329</v>
      </c>
      <c r="G134" s="117">
        <f t="shared" si="17"/>
        <v>2793.1774141083133</v>
      </c>
      <c r="H134" s="107">
        <f t="shared" si="18"/>
        <v>889.12258589168687</v>
      </c>
      <c r="I134" s="11">
        <f t="shared" si="19"/>
        <v>0</v>
      </c>
      <c r="J134" s="11">
        <f t="shared" si="20"/>
        <v>0</v>
      </c>
      <c r="K134" s="108">
        <f t="shared" si="12"/>
        <v>711.29806871334949</v>
      </c>
      <c r="L134" s="118">
        <f t="shared" si="13"/>
        <v>4888040.3281981377</v>
      </c>
      <c r="M134" s="119">
        <v>4831473.2796962047</v>
      </c>
      <c r="N134" s="119"/>
      <c r="O134" s="120">
        <v>322</v>
      </c>
      <c r="P134" s="22" t="s">
        <v>338</v>
      </c>
      <c r="Q134" s="121">
        <v>3</v>
      </c>
      <c r="R134" s="122" t="s">
        <v>70</v>
      </c>
      <c r="U134" s="123" t="s">
        <v>337</v>
      </c>
      <c r="V134" s="124">
        <v>19.75</v>
      </c>
      <c r="W134" s="125">
        <v>18101813.75</v>
      </c>
      <c r="X134" s="126">
        <f t="shared" si="21"/>
        <v>91654753.164556965</v>
      </c>
      <c r="Y134" s="125">
        <v>955419.31000549509</v>
      </c>
      <c r="Z134" s="125">
        <v>0</v>
      </c>
      <c r="AC134">
        <v>322</v>
      </c>
      <c r="AD134">
        <f>O134-AC134</f>
        <v>0</v>
      </c>
      <c r="AF134" s="127"/>
    </row>
    <row r="135" spans="1:32" ht="12.5" x14ac:dyDescent="0.25">
      <c r="A135" s="100" t="s">
        <v>339</v>
      </c>
      <c r="B135" s="115">
        <v>119452</v>
      </c>
      <c r="C135" s="116">
        <f t="shared" si="14"/>
        <v>376108709.38918519</v>
      </c>
      <c r="D135" s="116">
        <f t="shared" si="11"/>
        <v>24632907.819841608</v>
      </c>
      <c r="E135" s="116">
        <f t="shared" si="15"/>
        <v>0</v>
      </c>
      <c r="F135" s="116">
        <f t="shared" si="16"/>
        <v>400741617.20902681</v>
      </c>
      <c r="G135" s="117">
        <f t="shared" si="17"/>
        <v>3354.8338848158828</v>
      </c>
      <c r="H135" s="107">
        <f t="shared" si="18"/>
        <v>327.46611518411737</v>
      </c>
      <c r="I135" s="11">
        <f t="shared" si="19"/>
        <v>0</v>
      </c>
      <c r="J135" s="11">
        <f t="shared" si="20"/>
        <v>0</v>
      </c>
      <c r="K135" s="108">
        <f t="shared" si="12"/>
        <v>261.97289214729392</v>
      </c>
      <c r="L135" s="118">
        <f t="shared" si="13"/>
        <v>31293185.912778553</v>
      </c>
      <c r="M135" s="130">
        <v>31118995.352521464</v>
      </c>
      <c r="N135" s="119"/>
      <c r="O135" s="128">
        <v>398</v>
      </c>
      <c r="P135" s="129" t="s">
        <v>340</v>
      </c>
      <c r="Q135" s="121">
        <v>0</v>
      </c>
      <c r="R135" s="122" t="s">
        <v>64</v>
      </c>
      <c r="U135" s="123" t="s">
        <v>341</v>
      </c>
      <c r="V135" s="124">
        <v>20.25</v>
      </c>
      <c r="W135" s="125">
        <v>382723686.69</v>
      </c>
      <c r="X135" s="126">
        <f t="shared" si="21"/>
        <v>1889993514.5185184</v>
      </c>
      <c r="Y135" s="125">
        <v>24632907.819841608</v>
      </c>
      <c r="Z135" s="125">
        <v>0</v>
      </c>
      <c r="AC135">
        <v>398</v>
      </c>
      <c r="AD135">
        <f>O135-AC135</f>
        <v>0</v>
      </c>
      <c r="AF135" s="127"/>
    </row>
    <row r="136" spans="1:32" ht="12.5" x14ac:dyDescent="0.25">
      <c r="A136" s="100" t="s">
        <v>342</v>
      </c>
      <c r="B136" s="115">
        <v>8139</v>
      </c>
      <c r="C136" s="116">
        <f t="shared" si="14"/>
        <v>24779830.889609195</v>
      </c>
      <c r="D136" s="116">
        <f t="shared" si="11"/>
        <v>1041104.0774047591</v>
      </c>
      <c r="E136" s="116">
        <f t="shared" si="15"/>
        <v>0</v>
      </c>
      <c r="F136" s="116">
        <f t="shared" si="16"/>
        <v>25820934.967013955</v>
      </c>
      <c r="G136" s="117">
        <f t="shared" si="17"/>
        <v>3172.4947741754459</v>
      </c>
      <c r="H136" s="107">
        <f t="shared" si="18"/>
        <v>509.80522582455433</v>
      </c>
      <c r="I136" s="11">
        <f t="shared" si="19"/>
        <v>0</v>
      </c>
      <c r="J136" s="11">
        <f t="shared" si="20"/>
        <v>0</v>
      </c>
      <c r="K136" s="108">
        <f t="shared" si="12"/>
        <v>407.84418065964348</v>
      </c>
      <c r="L136" s="118">
        <f t="shared" si="13"/>
        <v>3319443.7863888382</v>
      </c>
      <c r="M136" s="119">
        <v>3213996.2041451144</v>
      </c>
      <c r="N136" s="119"/>
      <c r="O136" s="128">
        <v>399</v>
      </c>
      <c r="P136" s="129" t="s">
        <v>343</v>
      </c>
      <c r="Q136" s="121">
        <v>0</v>
      </c>
      <c r="R136" s="122" t="s">
        <v>183</v>
      </c>
      <c r="U136" s="123" t="s">
        <v>344</v>
      </c>
      <c r="V136" s="124">
        <v>21.75</v>
      </c>
      <c r="W136" s="125">
        <v>27083483.510000002</v>
      </c>
      <c r="X136" s="126">
        <f t="shared" si="21"/>
        <v>124521763.26436782</v>
      </c>
      <c r="Y136" s="125">
        <v>1041104.0774047591</v>
      </c>
      <c r="Z136" s="125">
        <v>0</v>
      </c>
      <c r="AC136">
        <v>399</v>
      </c>
      <c r="AD136">
        <f>O136-AC136</f>
        <v>0</v>
      </c>
      <c r="AF136" s="127"/>
    </row>
    <row r="137" spans="1:32" x14ac:dyDescent="0.3">
      <c r="A137" s="100" t="s">
        <v>345</v>
      </c>
      <c r="B137" s="115">
        <v>8520</v>
      </c>
      <c r="C137" s="116">
        <f t="shared" si="14"/>
        <v>23703803.827180721</v>
      </c>
      <c r="D137" s="116">
        <f t="shared" si="11"/>
        <v>1883044.5106438091</v>
      </c>
      <c r="E137" s="116">
        <f t="shared" si="15"/>
        <v>0</v>
      </c>
      <c r="F137" s="116">
        <f t="shared" si="16"/>
        <v>25586848.337824531</v>
      </c>
      <c r="G137" s="117">
        <f t="shared" si="17"/>
        <v>3003.1512133596866</v>
      </c>
      <c r="H137" s="107">
        <f t="shared" si="18"/>
        <v>679.14878664031357</v>
      </c>
      <c r="I137" s="11">
        <f t="shared" si="19"/>
        <v>0</v>
      </c>
      <c r="J137" s="11">
        <f t="shared" si="20"/>
        <v>0</v>
      </c>
      <c r="K137" s="108">
        <f t="shared" si="12"/>
        <v>543.3190293122509</v>
      </c>
      <c r="L137" s="118">
        <f t="shared" si="13"/>
        <v>4629078.1297403779</v>
      </c>
      <c r="M137" s="119">
        <v>4686578.9830322908</v>
      </c>
      <c r="N137" s="119"/>
      <c r="O137" s="128">
        <v>400</v>
      </c>
      <c r="P137" s="22" t="s">
        <v>345</v>
      </c>
      <c r="Q137" s="121">
        <v>0</v>
      </c>
      <c r="R137" s="122" t="s">
        <v>70</v>
      </c>
      <c r="U137" s="123" t="s">
        <v>346</v>
      </c>
      <c r="V137" s="124">
        <v>20.75</v>
      </c>
      <c r="W137" s="125">
        <v>24716277.859999999</v>
      </c>
      <c r="X137" s="126">
        <f t="shared" si="21"/>
        <v>119114592.09638554</v>
      </c>
      <c r="Y137" s="125">
        <v>1883044.5106438091</v>
      </c>
      <c r="Z137" s="125">
        <v>0</v>
      </c>
      <c r="AA137" s="3"/>
      <c r="AC137">
        <v>400</v>
      </c>
      <c r="AD137">
        <f>O137-AC137</f>
        <v>0</v>
      </c>
      <c r="AF137" s="127"/>
    </row>
    <row r="138" spans="1:32" ht="12.5" x14ac:dyDescent="0.25">
      <c r="A138" s="100" t="s">
        <v>347</v>
      </c>
      <c r="B138" s="115">
        <v>9882</v>
      </c>
      <c r="C138" s="116">
        <f t="shared" si="14"/>
        <v>24204609.920296293</v>
      </c>
      <c r="D138" s="116">
        <f t="shared" si="11"/>
        <v>1542924.5873285821</v>
      </c>
      <c r="E138" s="116">
        <f t="shared" si="15"/>
        <v>0</v>
      </c>
      <c r="F138" s="116">
        <f t="shared" si="16"/>
        <v>25747534.507624876</v>
      </c>
      <c r="G138" s="117">
        <f t="shared" si="17"/>
        <v>2605.4983310691032</v>
      </c>
      <c r="H138" s="107">
        <f t="shared" si="18"/>
        <v>1076.801668930897</v>
      </c>
      <c r="I138" s="11">
        <f t="shared" si="19"/>
        <v>0</v>
      </c>
      <c r="J138" s="11">
        <f t="shared" si="20"/>
        <v>0</v>
      </c>
      <c r="K138" s="108">
        <f t="shared" si="12"/>
        <v>861.44133514471764</v>
      </c>
      <c r="L138" s="118">
        <f t="shared" si="13"/>
        <v>8512763.2739000991</v>
      </c>
      <c r="M138" s="119">
        <v>8304540.4696059255</v>
      </c>
      <c r="N138" s="119"/>
      <c r="O138" s="128">
        <v>402</v>
      </c>
      <c r="P138" s="22" t="s">
        <v>347</v>
      </c>
      <c r="Q138" s="121">
        <v>0</v>
      </c>
      <c r="R138" s="122" t="s">
        <v>159</v>
      </c>
      <c r="U138" s="123" t="s">
        <v>348</v>
      </c>
      <c r="V138" s="124">
        <v>20.25</v>
      </c>
      <c r="W138" s="125">
        <v>24630319.140000001</v>
      </c>
      <c r="X138" s="126">
        <f t="shared" si="21"/>
        <v>121631205.62962963</v>
      </c>
      <c r="Y138" s="125">
        <v>1542924.5873285821</v>
      </c>
      <c r="Z138" s="125">
        <v>0</v>
      </c>
      <c r="AC138">
        <v>402</v>
      </c>
      <c r="AD138">
        <f>O138-AC138</f>
        <v>0</v>
      </c>
      <c r="AF138" s="127"/>
    </row>
    <row r="139" spans="1:32" ht="12.5" x14ac:dyDescent="0.25">
      <c r="A139" s="100" t="s">
        <v>349</v>
      </c>
      <c r="B139" s="115">
        <v>3176</v>
      </c>
      <c r="C139" s="116">
        <f t="shared" si="14"/>
        <v>7369317.5298095224</v>
      </c>
      <c r="D139" s="116">
        <f t="shared" si="11"/>
        <v>839638.50585994567</v>
      </c>
      <c r="E139" s="116">
        <f t="shared" si="15"/>
        <v>0</v>
      </c>
      <c r="F139" s="116">
        <f t="shared" si="16"/>
        <v>8208956.0356694683</v>
      </c>
      <c r="G139" s="117">
        <f t="shared" si="17"/>
        <v>2584.6838903241401</v>
      </c>
      <c r="H139" s="107">
        <f t="shared" si="18"/>
        <v>1097.6161096758601</v>
      </c>
      <c r="I139" s="11">
        <f t="shared" si="19"/>
        <v>0</v>
      </c>
      <c r="J139" s="11">
        <f t="shared" si="20"/>
        <v>0</v>
      </c>
      <c r="K139" s="108">
        <f t="shared" si="12"/>
        <v>878.09288774068818</v>
      </c>
      <c r="L139" s="118">
        <f t="shared" si="13"/>
        <v>2788823.0114644258</v>
      </c>
      <c r="M139" s="119">
        <v>2504208.4036495234</v>
      </c>
      <c r="N139" s="119"/>
      <c r="O139" s="128">
        <v>403</v>
      </c>
      <c r="P139" s="22" t="s">
        <v>349</v>
      </c>
      <c r="Q139" s="121">
        <v>0</v>
      </c>
      <c r="R139" s="122" t="s">
        <v>56</v>
      </c>
      <c r="U139" s="123" t="s">
        <v>350</v>
      </c>
      <c r="V139" s="124">
        <v>21</v>
      </c>
      <c r="W139" s="125">
        <v>7776666.7400000002</v>
      </c>
      <c r="X139" s="126">
        <f t="shared" si="21"/>
        <v>37031746.380952381</v>
      </c>
      <c r="Y139" s="125">
        <v>839638.50585994567</v>
      </c>
      <c r="Z139" s="125">
        <v>0</v>
      </c>
      <c r="AC139">
        <v>403</v>
      </c>
      <c r="AD139">
        <f>O139-AC139</f>
        <v>0</v>
      </c>
      <c r="AF139" s="127"/>
    </row>
    <row r="140" spans="1:32" ht="12.5" x14ac:dyDescent="0.25">
      <c r="A140" s="114" t="s">
        <v>351</v>
      </c>
      <c r="B140" s="115">
        <v>72872</v>
      </c>
      <c r="C140" s="116">
        <f t="shared" si="14"/>
        <v>228738063.96880952</v>
      </c>
      <c r="D140" s="116">
        <f t="shared" si="11"/>
        <v>22433275.431487862</v>
      </c>
      <c r="E140" s="116">
        <f t="shared" si="15"/>
        <v>0</v>
      </c>
      <c r="F140" s="116">
        <f t="shared" si="16"/>
        <v>251171339.40029737</v>
      </c>
      <c r="G140" s="117">
        <f t="shared" si="17"/>
        <v>3446.7468904421089</v>
      </c>
      <c r="H140" s="107">
        <f t="shared" si="18"/>
        <v>235.55310955789128</v>
      </c>
      <c r="I140" s="11">
        <f t="shared" si="19"/>
        <v>0</v>
      </c>
      <c r="J140" s="11">
        <f t="shared" si="20"/>
        <v>0</v>
      </c>
      <c r="K140" s="108">
        <f t="shared" si="12"/>
        <v>188.44248764631303</v>
      </c>
      <c r="L140" s="118">
        <f t="shared" si="13"/>
        <v>13732180.959762122</v>
      </c>
      <c r="M140" s="119">
        <v>11642987.40324573</v>
      </c>
      <c r="N140" s="119"/>
      <c r="O140" s="120">
        <v>405</v>
      </c>
      <c r="P140" s="129" t="s">
        <v>352</v>
      </c>
      <c r="Q140" s="121">
        <v>0</v>
      </c>
      <c r="R140" s="122" t="s">
        <v>186</v>
      </c>
      <c r="U140" s="123" t="s">
        <v>353</v>
      </c>
      <c r="V140" s="124">
        <v>21</v>
      </c>
      <c r="W140" s="125">
        <v>241381876.55000001</v>
      </c>
      <c r="X140" s="126">
        <f t="shared" si="21"/>
        <v>1149437507.3809524</v>
      </c>
      <c r="Y140" s="125">
        <v>22433275.431487862</v>
      </c>
      <c r="Z140" s="125">
        <v>0</v>
      </c>
      <c r="AC140">
        <v>405</v>
      </c>
      <c r="AD140">
        <f>O140-AC140</f>
        <v>0</v>
      </c>
      <c r="AF140" s="127"/>
    </row>
    <row r="141" spans="1:32" ht="12.5" x14ac:dyDescent="0.25">
      <c r="A141" s="100" t="s">
        <v>354</v>
      </c>
      <c r="B141" s="115">
        <v>2739</v>
      </c>
      <c r="C141" s="116">
        <f t="shared" si="14"/>
        <v>7171630.4559999993</v>
      </c>
      <c r="D141" s="116">
        <f t="shared" si="11"/>
        <v>470237.69087552588</v>
      </c>
      <c r="E141" s="116">
        <f t="shared" si="15"/>
        <v>0</v>
      </c>
      <c r="F141" s="116">
        <f t="shared" si="16"/>
        <v>7641868.1468755249</v>
      </c>
      <c r="G141" s="117">
        <f t="shared" si="17"/>
        <v>2790.021229235314</v>
      </c>
      <c r="H141" s="107">
        <f t="shared" si="18"/>
        <v>892.27877076468621</v>
      </c>
      <c r="I141" s="11">
        <f t="shared" si="19"/>
        <v>0</v>
      </c>
      <c r="J141" s="11">
        <f t="shared" si="20"/>
        <v>0</v>
      </c>
      <c r="K141" s="108">
        <f t="shared" si="12"/>
        <v>713.82301661174904</v>
      </c>
      <c r="L141" s="118">
        <f t="shared" si="13"/>
        <v>1955161.2424995806</v>
      </c>
      <c r="M141" s="119">
        <v>1969142.4634887816</v>
      </c>
      <c r="N141" s="119"/>
      <c r="O141" s="128">
        <v>407</v>
      </c>
      <c r="P141" s="129" t="s">
        <v>355</v>
      </c>
      <c r="Q141" s="121">
        <v>1</v>
      </c>
      <c r="R141" s="122" t="s">
        <v>67</v>
      </c>
      <c r="U141" s="123" t="s">
        <v>356</v>
      </c>
      <c r="V141" s="124">
        <v>20.5</v>
      </c>
      <c r="W141" s="125">
        <v>7387860.5199999996</v>
      </c>
      <c r="X141" s="126">
        <f t="shared" si="21"/>
        <v>36038344</v>
      </c>
      <c r="Y141" s="125">
        <v>470237.69087552588</v>
      </c>
      <c r="Z141" s="125">
        <v>0</v>
      </c>
      <c r="AC141">
        <v>407</v>
      </c>
      <c r="AD141">
        <f>O141-AC141</f>
        <v>0</v>
      </c>
      <c r="AF141" s="127"/>
    </row>
    <row r="142" spans="1:32" ht="12.5" x14ac:dyDescent="0.25">
      <c r="A142" s="100" t="s">
        <v>357</v>
      </c>
      <c r="B142" s="115">
        <v>14575</v>
      </c>
      <c r="C142" s="116">
        <f t="shared" si="14"/>
        <v>39575133.790476188</v>
      </c>
      <c r="D142" s="116">
        <f t="shared" si="11"/>
        <v>2212610.8903996986</v>
      </c>
      <c r="E142" s="116">
        <f t="shared" si="15"/>
        <v>0</v>
      </c>
      <c r="F142" s="116">
        <f t="shared" si="16"/>
        <v>41787744.68087589</v>
      </c>
      <c r="G142" s="117">
        <f t="shared" si="17"/>
        <v>2867.0836830789631</v>
      </c>
      <c r="H142" s="107">
        <f t="shared" si="18"/>
        <v>815.21631692103711</v>
      </c>
      <c r="I142" s="11">
        <f t="shared" si="19"/>
        <v>0</v>
      </c>
      <c r="J142" s="11">
        <f t="shared" si="20"/>
        <v>0</v>
      </c>
      <c r="K142" s="108">
        <f t="shared" si="12"/>
        <v>652.17305353682968</v>
      </c>
      <c r="L142" s="118">
        <f t="shared" si="13"/>
        <v>9505422.2552992925</v>
      </c>
      <c r="M142" s="119">
        <v>9003352.3808114305</v>
      </c>
      <c r="N142" s="119"/>
      <c r="O142" s="128">
        <v>408</v>
      </c>
      <c r="P142" s="129" t="s">
        <v>358</v>
      </c>
      <c r="Q142" s="121">
        <v>0</v>
      </c>
      <c r="R142" s="122" t="s">
        <v>56</v>
      </c>
      <c r="U142" s="123" t="s">
        <v>359</v>
      </c>
      <c r="V142" s="124">
        <v>21</v>
      </c>
      <c r="W142" s="125">
        <v>41762704</v>
      </c>
      <c r="X142" s="126">
        <f t="shared" si="21"/>
        <v>198870019.04761904</v>
      </c>
      <c r="Y142" s="125">
        <v>2212610.8903996986</v>
      </c>
      <c r="Z142" s="125">
        <v>0</v>
      </c>
      <c r="AC142">
        <v>408</v>
      </c>
      <c r="AD142">
        <f>O142-AC142</f>
        <v>0</v>
      </c>
      <c r="AF142" s="127"/>
    </row>
    <row r="143" spans="1:32" ht="12.5" x14ac:dyDescent="0.25">
      <c r="A143" s="100" t="s">
        <v>360</v>
      </c>
      <c r="B143" s="115">
        <v>18970</v>
      </c>
      <c r="C143" s="116">
        <f t="shared" si="14"/>
        <v>54260444.903534882</v>
      </c>
      <c r="D143" s="116">
        <f t="shared" si="11"/>
        <v>2397265.225216419</v>
      </c>
      <c r="E143" s="116">
        <f t="shared" si="15"/>
        <v>0</v>
      </c>
      <c r="F143" s="116">
        <f t="shared" si="16"/>
        <v>56657710.1287513</v>
      </c>
      <c r="G143" s="117">
        <f t="shared" si="17"/>
        <v>2986.7005866500422</v>
      </c>
      <c r="H143" s="107">
        <f t="shared" si="18"/>
        <v>695.59941334995801</v>
      </c>
      <c r="I143" s="11">
        <f t="shared" si="19"/>
        <v>0</v>
      </c>
      <c r="J143" s="11">
        <f t="shared" si="20"/>
        <v>0</v>
      </c>
      <c r="K143" s="108">
        <f t="shared" si="12"/>
        <v>556.47953067996639</v>
      </c>
      <c r="L143" s="118">
        <f t="shared" si="13"/>
        <v>10556416.696998963</v>
      </c>
      <c r="M143" s="119">
        <v>10274731.883479064</v>
      </c>
      <c r="N143" s="119"/>
      <c r="O143" s="128">
        <v>410</v>
      </c>
      <c r="P143" s="22" t="s">
        <v>360</v>
      </c>
      <c r="Q143" s="121">
        <v>0</v>
      </c>
      <c r="R143" s="122" t="s">
        <v>110</v>
      </c>
      <c r="U143" s="123" t="s">
        <v>361</v>
      </c>
      <c r="V143" s="124">
        <v>21.5</v>
      </c>
      <c r="W143" s="125">
        <v>58623093.740000002</v>
      </c>
      <c r="X143" s="126">
        <f t="shared" si="21"/>
        <v>272665552.27906978</v>
      </c>
      <c r="Y143" s="125">
        <v>2397265.225216419</v>
      </c>
      <c r="Z143" s="125">
        <v>0</v>
      </c>
      <c r="AC143">
        <v>410</v>
      </c>
      <c r="AD143">
        <f>O143-AC143</f>
        <v>0</v>
      </c>
      <c r="AF143" s="127"/>
    </row>
    <row r="144" spans="1:32" ht="12.5" x14ac:dyDescent="0.25">
      <c r="A144" s="100" t="s">
        <v>362</v>
      </c>
      <c r="B144" s="115">
        <v>3076</v>
      </c>
      <c r="C144" s="116">
        <f t="shared" si="14"/>
        <v>8559893.8579999991</v>
      </c>
      <c r="D144" s="116">
        <f t="shared" si="11"/>
        <v>457982.87111384049</v>
      </c>
      <c r="E144" s="116">
        <f t="shared" si="15"/>
        <v>0</v>
      </c>
      <c r="F144" s="116">
        <f t="shared" si="16"/>
        <v>9017876.7291138396</v>
      </c>
      <c r="G144" s="117">
        <f t="shared" si="17"/>
        <v>2931.6894437951364</v>
      </c>
      <c r="H144" s="107">
        <f t="shared" si="18"/>
        <v>750.61055620486377</v>
      </c>
      <c r="I144" s="11">
        <f t="shared" si="19"/>
        <v>0</v>
      </c>
      <c r="J144" s="11">
        <f t="shared" si="20"/>
        <v>0</v>
      </c>
      <c r="K144" s="108">
        <f t="shared" si="12"/>
        <v>600.48844496389108</v>
      </c>
      <c r="L144" s="118">
        <f t="shared" si="13"/>
        <v>1847102.456708929</v>
      </c>
      <c r="M144" s="119">
        <v>1751366.3160800003</v>
      </c>
      <c r="N144" s="119"/>
      <c r="O144" s="128">
        <v>416</v>
      </c>
      <c r="P144" s="22" t="s">
        <v>362</v>
      </c>
      <c r="Q144" s="121">
        <v>0</v>
      </c>
      <c r="R144" s="122" t="s">
        <v>186</v>
      </c>
      <c r="U144" s="123" t="s">
        <v>363</v>
      </c>
      <c r="V144" s="124">
        <v>21</v>
      </c>
      <c r="W144" s="125">
        <v>9033053.8200000003</v>
      </c>
      <c r="X144" s="126">
        <f t="shared" si="21"/>
        <v>43014542</v>
      </c>
      <c r="Y144" s="125">
        <v>457982.87111384049</v>
      </c>
      <c r="Z144" s="125">
        <v>0</v>
      </c>
      <c r="AC144">
        <v>416</v>
      </c>
      <c r="AD144">
        <f>O144-AC144</f>
        <v>0</v>
      </c>
      <c r="AF144" s="127"/>
    </row>
    <row r="145" spans="1:32" ht="12.5" x14ac:dyDescent="0.25">
      <c r="A145" s="100" t="s">
        <v>364</v>
      </c>
      <c r="B145" s="115">
        <v>22745</v>
      </c>
      <c r="C145" s="116">
        <f t="shared" si="14"/>
        <v>78984106.367268279</v>
      </c>
      <c r="D145" s="116">
        <f t="shared" si="11"/>
        <v>4313520.2854696279</v>
      </c>
      <c r="E145" s="116">
        <f t="shared" si="15"/>
        <v>0</v>
      </c>
      <c r="F145" s="116">
        <f t="shared" si="16"/>
        <v>83297626.652737901</v>
      </c>
      <c r="G145" s="117">
        <f t="shared" si="17"/>
        <v>3662.239026279969</v>
      </c>
      <c r="H145" s="107">
        <f t="shared" si="18"/>
        <v>20.060973720031143</v>
      </c>
      <c r="I145" s="11">
        <f t="shared" si="19"/>
        <v>0</v>
      </c>
      <c r="J145" s="11">
        <f t="shared" si="20"/>
        <v>0</v>
      </c>
      <c r="K145" s="108">
        <f t="shared" si="12"/>
        <v>16.048778976024916</v>
      </c>
      <c r="L145" s="118">
        <f t="shared" si="13"/>
        <v>365029.47780968674</v>
      </c>
      <c r="M145" s="119">
        <v>-120369.25938335789</v>
      </c>
      <c r="N145" s="119"/>
      <c r="O145" s="128">
        <v>418</v>
      </c>
      <c r="P145" s="22" t="s">
        <v>364</v>
      </c>
      <c r="Q145" s="121">
        <v>0</v>
      </c>
      <c r="R145" s="122" t="s">
        <v>73</v>
      </c>
      <c r="U145" s="123" t="s">
        <v>365</v>
      </c>
      <c r="V145" s="124">
        <v>20.5</v>
      </c>
      <c r="W145" s="125">
        <v>81365536.709999993</v>
      </c>
      <c r="X145" s="126">
        <f t="shared" si="21"/>
        <v>396905057.12195116</v>
      </c>
      <c r="Y145" s="125">
        <v>4313520.2854696279</v>
      </c>
      <c r="Z145" s="125">
        <v>0</v>
      </c>
      <c r="AC145">
        <v>418</v>
      </c>
      <c r="AD145">
        <f>O145-AC145</f>
        <v>0</v>
      </c>
      <c r="AF145" s="127"/>
    </row>
    <row r="146" spans="1:32" ht="12.5" x14ac:dyDescent="0.25">
      <c r="A146" s="100" t="s">
        <v>366</v>
      </c>
      <c r="B146" s="115">
        <v>9865</v>
      </c>
      <c r="C146" s="116">
        <f t="shared" si="14"/>
        <v>27683771.341149997</v>
      </c>
      <c r="D146" s="116">
        <f t="shared" si="11"/>
        <v>2610801.8377395747</v>
      </c>
      <c r="E146" s="116">
        <f t="shared" si="15"/>
        <v>0</v>
      </c>
      <c r="F146" s="116">
        <f t="shared" si="16"/>
        <v>30294573.178889573</v>
      </c>
      <c r="G146" s="117">
        <f t="shared" si="17"/>
        <v>3070.9146658783143</v>
      </c>
      <c r="H146" s="107">
        <f t="shared" si="18"/>
        <v>611.3853341216859</v>
      </c>
      <c r="I146" s="11">
        <f t="shared" si="19"/>
        <v>0</v>
      </c>
      <c r="J146" s="11">
        <f t="shared" si="20"/>
        <v>0</v>
      </c>
      <c r="K146" s="108">
        <f t="shared" si="12"/>
        <v>489.10826729734873</v>
      </c>
      <c r="L146" s="118">
        <f t="shared" si="13"/>
        <v>4825053.0568883456</v>
      </c>
      <c r="M146" s="119">
        <v>5293364.1356719974</v>
      </c>
      <c r="N146" s="119"/>
      <c r="O146" s="128">
        <v>420</v>
      </c>
      <c r="P146" s="22" t="s">
        <v>366</v>
      </c>
      <c r="Q146" s="121">
        <v>0</v>
      </c>
      <c r="R146" s="122" t="s">
        <v>159</v>
      </c>
      <c r="U146" s="123" t="s">
        <v>367</v>
      </c>
      <c r="V146" s="124">
        <v>20</v>
      </c>
      <c r="W146" s="125">
        <v>27822885.77</v>
      </c>
      <c r="X146" s="126">
        <f t="shared" si="21"/>
        <v>139114428.84999999</v>
      </c>
      <c r="Y146" s="125">
        <v>2610801.8377395747</v>
      </c>
      <c r="Z146" s="125">
        <v>0</v>
      </c>
      <c r="AC146">
        <v>420</v>
      </c>
      <c r="AD146">
        <f>O146-AC146</f>
        <v>0</v>
      </c>
      <c r="AF146" s="127"/>
    </row>
    <row r="147" spans="1:32" s="3" customFormat="1" x14ac:dyDescent="0.3">
      <c r="A147" s="100" t="s">
        <v>368</v>
      </c>
      <c r="B147" s="115">
        <v>811</v>
      </c>
      <c r="C147" s="116">
        <f t="shared" si="14"/>
        <v>1718020.4267619047</v>
      </c>
      <c r="D147" s="116">
        <f t="shared" ref="D147:D210" si="22">Y147</f>
        <v>374397.65260060312</v>
      </c>
      <c r="E147" s="116">
        <f t="shared" si="15"/>
        <v>0</v>
      </c>
      <c r="F147" s="116">
        <f t="shared" si="16"/>
        <v>2092418.0793625079</v>
      </c>
      <c r="G147" s="117">
        <f t="shared" si="17"/>
        <v>2580.0469535912553</v>
      </c>
      <c r="H147" s="107">
        <f t="shared" si="18"/>
        <v>1102.2530464087449</v>
      </c>
      <c r="I147" s="11">
        <f t="shared" si="19"/>
        <v>0</v>
      </c>
      <c r="J147" s="11">
        <f t="shared" si="20"/>
        <v>0</v>
      </c>
      <c r="K147" s="108">
        <f t="shared" ref="K147:K210" si="23">IF(H147&gt;0,H147*0.8,J147*H147/100)</f>
        <v>881.80243712699598</v>
      </c>
      <c r="L147" s="118">
        <f t="shared" ref="L147:L210" si="24">K147*B147</f>
        <v>715141.77650999371</v>
      </c>
      <c r="M147" s="119">
        <v>718205.11796571442</v>
      </c>
      <c r="N147" s="119"/>
      <c r="O147" s="128">
        <v>421</v>
      </c>
      <c r="P147" s="22" t="s">
        <v>368</v>
      </c>
      <c r="Q147" s="121">
        <v>0</v>
      </c>
      <c r="R147" s="122" t="s">
        <v>103</v>
      </c>
      <c r="S147"/>
      <c r="T147"/>
      <c r="U147" s="123" t="s">
        <v>369</v>
      </c>
      <c r="V147" s="124">
        <v>21</v>
      </c>
      <c r="W147" s="125">
        <v>1812986.38</v>
      </c>
      <c r="X147" s="126">
        <f t="shared" si="21"/>
        <v>8633268.4761904757</v>
      </c>
      <c r="Y147" s="125">
        <v>374397.65260060312</v>
      </c>
      <c r="Z147" s="125">
        <v>0</v>
      </c>
      <c r="AA147"/>
      <c r="AB147"/>
      <c r="AC147">
        <v>421</v>
      </c>
      <c r="AD147">
        <f>O147-AC147</f>
        <v>0</v>
      </c>
      <c r="AE147"/>
      <c r="AF147" s="127"/>
    </row>
    <row r="148" spans="1:32" x14ac:dyDescent="0.3">
      <c r="A148" s="100" t="s">
        <v>370</v>
      </c>
      <c r="B148" s="115">
        <v>11580</v>
      </c>
      <c r="C148" s="116">
        <f t="shared" ref="C148:C211" si="25">$V$15*X148/100</f>
        <v>29572304.644523807</v>
      </c>
      <c r="D148" s="116">
        <f t="shared" si="22"/>
        <v>4592034.045433823</v>
      </c>
      <c r="E148" s="116">
        <f t="shared" ref="E148:E211" si="26">IF(Z148=0,0,3.1*Z148/100/2)</f>
        <v>0</v>
      </c>
      <c r="F148" s="116">
        <f t="shared" ref="F148:F211" si="27">C148+D148+E148</f>
        <v>34164338.689957634</v>
      </c>
      <c r="G148" s="117">
        <f t="shared" ref="G148:G211" si="28">F148/B148</f>
        <v>2950.2883151949595</v>
      </c>
      <c r="H148" s="107">
        <f t="shared" ref="H148:H211" si="29">$G$15-G148</f>
        <v>732.01168480504066</v>
      </c>
      <c r="I148" s="11">
        <f t="shared" ref="I148:I211" si="30">IF(H148&lt;0,LN(-H148),0)</f>
        <v>0</v>
      </c>
      <c r="J148" s="11">
        <f t="shared" ref="J148:J211" si="31">IF(H148&lt;0,30+I148,0)</f>
        <v>0</v>
      </c>
      <c r="K148" s="108">
        <f t="shared" si="23"/>
        <v>585.60934784403253</v>
      </c>
      <c r="L148" s="118">
        <f t="shared" si="24"/>
        <v>6781356.248033897</v>
      </c>
      <c r="M148" s="119">
        <v>6777834.1092990451</v>
      </c>
      <c r="N148" s="119"/>
      <c r="O148" s="128">
        <v>422</v>
      </c>
      <c r="P148" s="22" t="s">
        <v>370</v>
      </c>
      <c r="Q148" s="121">
        <v>0</v>
      </c>
      <c r="R148" s="122" t="s">
        <v>170</v>
      </c>
      <c r="U148" s="123" t="s">
        <v>371</v>
      </c>
      <c r="V148" s="124">
        <v>21</v>
      </c>
      <c r="W148" s="125">
        <v>31206954.649999999</v>
      </c>
      <c r="X148" s="126">
        <f t="shared" ref="X148:X211" si="32">100*W148/V148</f>
        <v>148604545.95238096</v>
      </c>
      <c r="Y148" s="125">
        <v>4592034.045433823</v>
      </c>
      <c r="Z148" s="125">
        <v>0</v>
      </c>
      <c r="AB148" s="3"/>
      <c r="AC148" s="3">
        <v>422</v>
      </c>
      <c r="AD148">
        <f>O148-AC148</f>
        <v>0</v>
      </c>
      <c r="AE148" s="3"/>
      <c r="AF148" s="127"/>
    </row>
    <row r="149" spans="1:32" ht="12.5" x14ac:dyDescent="0.25">
      <c r="A149" s="100" t="s">
        <v>372</v>
      </c>
      <c r="B149" s="115">
        <v>19418</v>
      </c>
      <c r="C149" s="116">
        <f t="shared" si="25"/>
        <v>68327325.701948702</v>
      </c>
      <c r="D149" s="116">
        <f t="shared" si="22"/>
        <v>3150967.9529154501</v>
      </c>
      <c r="E149" s="116">
        <f t="shared" si="26"/>
        <v>0</v>
      </c>
      <c r="F149" s="116">
        <f t="shared" si="27"/>
        <v>71478293.654864147</v>
      </c>
      <c r="G149" s="117">
        <f t="shared" si="28"/>
        <v>3681.0327353416492</v>
      </c>
      <c r="H149" s="107">
        <f t="shared" si="29"/>
        <v>1.2672646583509959</v>
      </c>
      <c r="I149" s="11">
        <f t="shared" si="30"/>
        <v>0</v>
      </c>
      <c r="J149" s="11">
        <f t="shared" si="31"/>
        <v>0</v>
      </c>
      <c r="K149" s="108">
        <f t="shared" si="23"/>
        <v>1.0138117266807967</v>
      </c>
      <c r="L149" s="118">
        <f t="shared" si="24"/>
        <v>19686.196108687709</v>
      </c>
      <c r="M149" s="132">
        <v>-138293.39852102951</v>
      </c>
      <c r="N149" s="119"/>
      <c r="O149" s="128">
        <v>423</v>
      </c>
      <c r="P149" s="129" t="s">
        <v>373</v>
      </c>
      <c r="Q149" s="121">
        <v>0</v>
      </c>
      <c r="R149" s="122" t="s">
        <v>70</v>
      </c>
      <c r="U149" s="123" t="s">
        <v>374</v>
      </c>
      <c r="V149" s="124">
        <v>19.5</v>
      </c>
      <c r="W149" s="125">
        <v>66953912.119999997</v>
      </c>
      <c r="X149" s="126">
        <f t="shared" si="32"/>
        <v>343353395.48717946</v>
      </c>
      <c r="Y149" s="125">
        <v>3150967.9529154501</v>
      </c>
      <c r="Z149" s="125">
        <v>0</v>
      </c>
      <c r="AC149">
        <v>423</v>
      </c>
      <c r="AD149">
        <f>O149-AC149</f>
        <v>0</v>
      </c>
      <c r="AF149" s="127"/>
    </row>
    <row r="150" spans="1:32" ht="12.5" x14ac:dyDescent="0.25">
      <c r="A150" s="100" t="s">
        <v>375</v>
      </c>
      <c r="B150" s="115">
        <v>10000</v>
      </c>
      <c r="C150" s="116">
        <f t="shared" si="25"/>
        <v>27298092.958238091</v>
      </c>
      <c r="D150" s="116">
        <f t="shared" si="22"/>
        <v>690501.93785743415</v>
      </c>
      <c r="E150" s="116">
        <f t="shared" si="26"/>
        <v>0</v>
      </c>
      <c r="F150" s="116">
        <f t="shared" si="27"/>
        <v>27988594.896095525</v>
      </c>
      <c r="G150" s="117">
        <f t="shared" si="28"/>
        <v>2798.8594896095524</v>
      </c>
      <c r="H150" s="107">
        <f t="shared" si="29"/>
        <v>883.4405103904478</v>
      </c>
      <c r="I150" s="11">
        <f t="shared" si="30"/>
        <v>0</v>
      </c>
      <c r="J150" s="11">
        <f t="shared" si="31"/>
        <v>0</v>
      </c>
      <c r="K150" s="108">
        <f t="shared" si="23"/>
        <v>706.75240831235828</v>
      </c>
      <c r="L150" s="118">
        <f t="shared" si="24"/>
        <v>7067524.0831235824</v>
      </c>
      <c r="M150" s="119">
        <v>7118396.8201482929</v>
      </c>
      <c r="N150" s="119"/>
      <c r="O150" s="128">
        <v>425</v>
      </c>
      <c r="P150" s="129" t="s">
        <v>376</v>
      </c>
      <c r="Q150" s="121">
        <v>0</v>
      </c>
      <c r="R150" s="122" t="s">
        <v>59</v>
      </c>
      <c r="U150" s="123" t="s">
        <v>377</v>
      </c>
      <c r="V150" s="124">
        <v>21</v>
      </c>
      <c r="W150" s="125">
        <v>28807032.77</v>
      </c>
      <c r="X150" s="126">
        <f t="shared" si="32"/>
        <v>137176346.52380952</v>
      </c>
      <c r="Y150" s="125">
        <v>690501.93785743415</v>
      </c>
      <c r="Z150" s="125">
        <v>0</v>
      </c>
      <c r="AC150">
        <v>425</v>
      </c>
      <c r="AD150">
        <f>O150-AC150</f>
        <v>0</v>
      </c>
      <c r="AF150" s="127"/>
    </row>
    <row r="151" spans="1:32" ht="12.5" x14ac:dyDescent="0.25">
      <c r="A151" s="100" t="s">
        <v>378</v>
      </c>
      <c r="B151" s="115">
        <v>12301</v>
      </c>
      <c r="C151" s="116">
        <f t="shared" si="25"/>
        <v>32988957.729116276</v>
      </c>
      <c r="D151" s="116">
        <f t="shared" si="22"/>
        <v>1392120.1884733376</v>
      </c>
      <c r="E151" s="116">
        <f t="shared" si="26"/>
        <v>0</v>
      </c>
      <c r="F151" s="116">
        <f t="shared" si="27"/>
        <v>34381077.917589612</v>
      </c>
      <c r="G151" s="117">
        <f t="shared" si="28"/>
        <v>2794.9823524583053</v>
      </c>
      <c r="H151" s="107">
        <f t="shared" si="29"/>
        <v>887.3176475416949</v>
      </c>
      <c r="I151" s="11">
        <f t="shared" si="30"/>
        <v>0</v>
      </c>
      <c r="J151" s="11">
        <f t="shared" si="31"/>
        <v>0</v>
      </c>
      <c r="K151" s="108">
        <f t="shared" si="23"/>
        <v>709.85411803335592</v>
      </c>
      <c r="L151" s="118">
        <f t="shared" si="24"/>
        <v>8731915.5059283115</v>
      </c>
      <c r="M151" s="119">
        <v>8857004.6063292995</v>
      </c>
      <c r="N151" s="119"/>
      <c r="O151" s="128">
        <v>426</v>
      </c>
      <c r="P151" s="22" t="s">
        <v>378</v>
      </c>
      <c r="Q151" s="121">
        <v>0</v>
      </c>
      <c r="R151" s="122" t="s">
        <v>170</v>
      </c>
      <c r="U151" s="123" t="s">
        <v>379</v>
      </c>
      <c r="V151" s="124">
        <v>21.5</v>
      </c>
      <c r="W151" s="125">
        <v>35641336.240000002</v>
      </c>
      <c r="X151" s="126">
        <f t="shared" si="32"/>
        <v>165773656.93023255</v>
      </c>
      <c r="Y151" s="125">
        <v>1392120.1884733376</v>
      </c>
      <c r="Z151" s="125">
        <v>0</v>
      </c>
      <c r="AC151">
        <v>426</v>
      </c>
      <c r="AD151">
        <f>O151-AC151</f>
        <v>0</v>
      </c>
      <c r="AF151" s="127"/>
    </row>
    <row r="152" spans="1:32" ht="12.5" x14ac:dyDescent="0.25">
      <c r="A152" s="114" t="s">
        <v>380</v>
      </c>
      <c r="B152" s="115">
        <v>16267</v>
      </c>
      <c r="C152" s="116">
        <f t="shared" si="25"/>
        <v>43943481.247170731</v>
      </c>
      <c r="D152" s="116">
        <f t="shared" si="22"/>
        <v>3288011.6380786463</v>
      </c>
      <c r="E152" s="116">
        <f t="shared" si="26"/>
        <v>0</v>
      </c>
      <c r="F152" s="116">
        <f t="shared" si="27"/>
        <v>47231492.885249376</v>
      </c>
      <c r="G152" s="117">
        <f t="shared" si="28"/>
        <v>2903.5158840136091</v>
      </c>
      <c r="H152" s="107">
        <f t="shared" si="29"/>
        <v>778.78411598639104</v>
      </c>
      <c r="I152" s="11">
        <f t="shared" si="30"/>
        <v>0</v>
      </c>
      <c r="J152" s="11">
        <f t="shared" si="31"/>
        <v>0</v>
      </c>
      <c r="K152" s="108">
        <f t="shared" si="23"/>
        <v>623.02729278911283</v>
      </c>
      <c r="L152" s="118">
        <f t="shared" si="24"/>
        <v>10134784.971800499</v>
      </c>
      <c r="M152" s="119">
        <v>10633157.245510237</v>
      </c>
      <c r="N152" s="119"/>
      <c r="O152" s="120">
        <v>430</v>
      </c>
      <c r="P152" s="22" t="s">
        <v>380</v>
      </c>
      <c r="Q152" s="121">
        <v>0</v>
      </c>
      <c r="R152" s="122" t="s">
        <v>70</v>
      </c>
      <c r="U152" s="123" t="s">
        <v>381</v>
      </c>
      <c r="V152" s="124">
        <v>20.5</v>
      </c>
      <c r="W152" s="125">
        <v>45268410.329999998</v>
      </c>
      <c r="X152" s="126">
        <f t="shared" si="32"/>
        <v>220821513.80487806</v>
      </c>
      <c r="Y152" s="125">
        <v>3288011.6380786463</v>
      </c>
      <c r="Z152" s="125">
        <v>0</v>
      </c>
      <c r="AC152">
        <v>430</v>
      </c>
      <c r="AD152">
        <f>O152-AC152</f>
        <v>0</v>
      </c>
      <c r="AF152" s="127"/>
    </row>
    <row r="153" spans="1:32" ht="12.5" x14ac:dyDescent="0.25">
      <c r="A153" s="100" t="s">
        <v>382</v>
      </c>
      <c r="B153" s="115">
        <v>8098</v>
      </c>
      <c r="C153" s="116">
        <f t="shared" si="25"/>
        <v>22766570.527627908</v>
      </c>
      <c r="D153" s="116">
        <f t="shared" si="22"/>
        <v>1523472.5330972257</v>
      </c>
      <c r="E153" s="116">
        <f t="shared" si="26"/>
        <v>0</v>
      </c>
      <c r="F153" s="116">
        <f t="shared" si="27"/>
        <v>24290043.060725134</v>
      </c>
      <c r="G153" s="117">
        <f t="shared" si="28"/>
        <v>2999.5113683286163</v>
      </c>
      <c r="H153" s="107">
        <f t="shared" si="29"/>
        <v>682.78863167138388</v>
      </c>
      <c r="I153" s="11">
        <f t="shared" si="30"/>
        <v>0</v>
      </c>
      <c r="J153" s="11">
        <f t="shared" si="31"/>
        <v>0</v>
      </c>
      <c r="K153" s="108">
        <f t="shared" si="23"/>
        <v>546.23090533710717</v>
      </c>
      <c r="L153" s="118">
        <f t="shared" si="24"/>
        <v>4423377.8714198936</v>
      </c>
      <c r="M153" s="119">
        <v>4309768.5841674423</v>
      </c>
      <c r="N153" s="119"/>
      <c r="O153" s="128">
        <v>433</v>
      </c>
      <c r="P153" s="22" t="s">
        <v>382</v>
      </c>
      <c r="Q153" s="121">
        <v>0</v>
      </c>
      <c r="R153" s="122" t="s">
        <v>93</v>
      </c>
      <c r="U153" s="123" t="s">
        <v>383</v>
      </c>
      <c r="V153" s="124">
        <v>21.5</v>
      </c>
      <c r="W153" s="125">
        <v>24597048.559999999</v>
      </c>
      <c r="X153" s="126">
        <f t="shared" si="32"/>
        <v>114404877.02325581</v>
      </c>
      <c r="Y153" s="125">
        <v>1523472.5330972257</v>
      </c>
      <c r="Z153" s="125">
        <v>0</v>
      </c>
      <c r="AC153">
        <v>433</v>
      </c>
      <c r="AD153">
        <f>O153-AC153</f>
        <v>0</v>
      </c>
      <c r="AF153" s="127"/>
    </row>
    <row r="154" spans="1:32" ht="12.5" x14ac:dyDescent="0.25">
      <c r="A154" s="100" t="s">
        <v>384</v>
      </c>
      <c r="B154" s="115">
        <v>15208</v>
      </c>
      <c r="C154" s="116">
        <f t="shared" si="25"/>
        <v>46718743.996658221</v>
      </c>
      <c r="D154" s="116">
        <f t="shared" si="22"/>
        <v>8975857.6502706558</v>
      </c>
      <c r="E154" s="116">
        <f t="shared" si="26"/>
        <v>1797721.8370000003</v>
      </c>
      <c r="F154" s="116">
        <f t="shared" si="27"/>
        <v>57492323.483928874</v>
      </c>
      <c r="G154" s="117">
        <f t="shared" si="28"/>
        <v>3780.4000186697049</v>
      </c>
      <c r="H154" s="107">
        <f t="shared" si="29"/>
        <v>-98.100018669704696</v>
      </c>
      <c r="I154" s="11">
        <f t="shared" si="30"/>
        <v>4.5859875568842927</v>
      </c>
      <c r="J154" s="11">
        <f t="shared" si="31"/>
        <v>34.585987556884291</v>
      </c>
      <c r="K154" s="108">
        <f t="shared" si="23"/>
        <v>-33.928860250405229</v>
      </c>
      <c r="L154" s="118">
        <f t="shared" si="24"/>
        <v>-515990.10668816272</v>
      </c>
      <c r="M154" s="119">
        <v>-1016454.2424518461</v>
      </c>
      <c r="N154" s="119"/>
      <c r="O154" s="128">
        <v>434</v>
      </c>
      <c r="P154" s="129" t="s">
        <v>385</v>
      </c>
      <c r="Q154" s="121">
        <v>1</v>
      </c>
      <c r="R154" s="122" t="s">
        <v>67</v>
      </c>
      <c r="U154" s="123" t="s">
        <v>386</v>
      </c>
      <c r="V154" s="124">
        <v>19.75</v>
      </c>
      <c r="W154" s="125">
        <v>46366592.659999996</v>
      </c>
      <c r="X154" s="126">
        <f t="shared" si="32"/>
        <v>234767557.77215189</v>
      </c>
      <c r="Y154" s="125">
        <v>8975857.6502706558</v>
      </c>
      <c r="Z154" s="125">
        <v>115982054</v>
      </c>
      <c r="AC154">
        <v>434</v>
      </c>
      <c r="AD154">
        <f>O154-AC154</f>
        <v>0</v>
      </c>
      <c r="AF154" s="127"/>
    </row>
    <row r="155" spans="1:32" ht="12.5" x14ac:dyDescent="0.25">
      <c r="A155" s="100" t="s">
        <v>387</v>
      </c>
      <c r="B155" s="115">
        <v>756</v>
      </c>
      <c r="C155" s="116">
        <f t="shared" si="25"/>
        <v>1753242.5144864863</v>
      </c>
      <c r="D155" s="116">
        <f t="shared" si="22"/>
        <v>262912.69884563575</v>
      </c>
      <c r="E155" s="116">
        <f t="shared" si="26"/>
        <v>0</v>
      </c>
      <c r="F155" s="116">
        <f t="shared" si="27"/>
        <v>2016155.2133321222</v>
      </c>
      <c r="G155" s="117">
        <f t="shared" si="28"/>
        <v>2666.87197530704</v>
      </c>
      <c r="H155" s="107">
        <f t="shared" si="29"/>
        <v>1015.4280246929602</v>
      </c>
      <c r="I155" s="11">
        <f t="shared" si="30"/>
        <v>0</v>
      </c>
      <c r="J155" s="11">
        <f t="shared" si="31"/>
        <v>0</v>
      </c>
      <c r="K155" s="108">
        <f t="shared" si="23"/>
        <v>812.34241975436817</v>
      </c>
      <c r="L155" s="118">
        <f t="shared" si="24"/>
        <v>614130.86933430238</v>
      </c>
      <c r="M155" s="119">
        <v>620320.58328648657</v>
      </c>
      <c r="N155" s="119"/>
      <c r="O155" s="128">
        <v>435</v>
      </c>
      <c r="P155" s="22" t="s">
        <v>387</v>
      </c>
      <c r="Q155" s="121">
        <v>0</v>
      </c>
      <c r="R155" s="122" t="s">
        <v>110</v>
      </c>
      <c r="U155" s="123" t="s">
        <v>388</v>
      </c>
      <c r="V155" s="124">
        <v>18.5</v>
      </c>
      <c r="W155" s="125">
        <v>1629898.82</v>
      </c>
      <c r="X155" s="126">
        <f t="shared" si="32"/>
        <v>8810263.8918918911</v>
      </c>
      <c r="Y155" s="125">
        <v>262912.69884563575</v>
      </c>
      <c r="Z155" s="125">
        <v>0</v>
      </c>
      <c r="AC155">
        <v>435</v>
      </c>
      <c r="AD155">
        <f>O155-AC155</f>
        <v>0</v>
      </c>
      <c r="AF155" s="127"/>
    </row>
    <row r="156" spans="1:32" ht="12.5" x14ac:dyDescent="0.25">
      <c r="A156" s="100" t="s">
        <v>389</v>
      </c>
      <c r="B156" s="115">
        <v>2105</v>
      </c>
      <c r="C156" s="116">
        <f t="shared" si="25"/>
        <v>4960951.1850120481</v>
      </c>
      <c r="D156" s="116">
        <f t="shared" si="22"/>
        <v>151417.67735787609</v>
      </c>
      <c r="E156" s="116">
        <f t="shared" si="26"/>
        <v>0</v>
      </c>
      <c r="F156" s="116">
        <f t="shared" si="27"/>
        <v>5112368.8623699239</v>
      </c>
      <c r="G156" s="117">
        <f t="shared" si="28"/>
        <v>2428.6787944750231</v>
      </c>
      <c r="H156" s="107">
        <f t="shared" si="29"/>
        <v>1253.6212055249771</v>
      </c>
      <c r="I156" s="11">
        <f t="shared" si="30"/>
        <v>0</v>
      </c>
      <c r="J156" s="11">
        <f t="shared" si="31"/>
        <v>0</v>
      </c>
      <c r="K156" s="108">
        <f t="shared" si="23"/>
        <v>1002.8969644199817</v>
      </c>
      <c r="L156" s="118">
        <f t="shared" si="24"/>
        <v>2111098.1101040617</v>
      </c>
      <c r="M156" s="119">
        <v>2133602.3548761443</v>
      </c>
      <c r="N156" s="119"/>
      <c r="O156" s="128">
        <v>436</v>
      </c>
      <c r="P156" s="22" t="s">
        <v>389</v>
      </c>
      <c r="Q156" s="121">
        <v>0</v>
      </c>
      <c r="R156" s="122" t="s">
        <v>59</v>
      </c>
      <c r="U156" s="123" t="s">
        <v>390</v>
      </c>
      <c r="V156" s="124">
        <v>20.75</v>
      </c>
      <c r="W156" s="125">
        <v>5172851.1100000003</v>
      </c>
      <c r="X156" s="126">
        <f t="shared" si="32"/>
        <v>24929402.939759038</v>
      </c>
      <c r="Y156" s="125">
        <v>151417.67735787609</v>
      </c>
      <c r="Z156" s="125">
        <v>0</v>
      </c>
      <c r="AC156">
        <v>436</v>
      </c>
      <c r="AD156">
        <f>O156-AC156</f>
        <v>0</v>
      </c>
      <c r="AF156" s="127"/>
    </row>
    <row r="157" spans="1:32" ht="12.5" x14ac:dyDescent="0.25">
      <c r="A157" s="100" t="s">
        <v>391</v>
      </c>
      <c r="B157" s="115">
        <v>5176</v>
      </c>
      <c r="C157" s="116">
        <f t="shared" si="25"/>
        <v>13605145.440102562</v>
      </c>
      <c r="D157" s="116">
        <f t="shared" si="22"/>
        <v>339368.59742566483</v>
      </c>
      <c r="E157" s="116">
        <f t="shared" si="26"/>
        <v>0</v>
      </c>
      <c r="F157" s="116">
        <f t="shared" si="27"/>
        <v>13944514.037528228</v>
      </c>
      <c r="G157" s="117">
        <f t="shared" si="28"/>
        <v>2694.0714910216825</v>
      </c>
      <c r="H157" s="107">
        <f t="shared" si="29"/>
        <v>988.22850897831768</v>
      </c>
      <c r="I157" s="11">
        <f t="shared" si="30"/>
        <v>0</v>
      </c>
      <c r="J157" s="11">
        <f t="shared" si="31"/>
        <v>0</v>
      </c>
      <c r="K157" s="108">
        <f t="shared" si="23"/>
        <v>790.58280718265416</v>
      </c>
      <c r="L157" s="118">
        <f t="shared" si="24"/>
        <v>4092056.6099774181</v>
      </c>
      <c r="M157" s="119">
        <v>4144178.4475446129</v>
      </c>
      <c r="N157" s="119"/>
      <c r="O157" s="128">
        <v>440</v>
      </c>
      <c r="P157" s="129" t="s">
        <v>392</v>
      </c>
      <c r="Q157" s="121">
        <v>3</v>
      </c>
      <c r="R157" s="122" t="s">
        <v>183</v>
      </c>
      <c r="U157" s="123" t="s">
        <v>393</v>
      </c>
      <c r="V157" s="124">
        <v>19.5</v>
      </c>
      <c r="W157" s="125">
        <v>13331675.18</v>
      </c>
      <c r="X157" s="126">
        <f t="shared" si="32"/>
        <v>68367565.025641024</v>
      </c>
      <c r="Y157" s="125">
        <v>339368.59742566483</v>
      </c>
      <c r="Z157" s="125">
        <v>0</v>
      </c>
      <c r="AC157">
        <v>440</v>
      </c>
      <c r="AD157">
        <f>O157-AC157</f>
        <v>0</v>
      </c>
      <c r="AF157" s="127"/>
    </row>
    <row r="158" spans="1:32" ht="12.5" x14ac:dyDescent="0.25">
      <c r="A158" s="100" t="s">
        <v>394</v>
      </c>
      <c r="B158" s="115">
        <v>4831</v>
      </c>
      <c r="C158" s="116">
        <f t="shared" si="25"/>
        <v>12863913.552506328</v>
      </c>
      <c r="D158" s="116">
        <f t="shared" si="22"/>
        <v>1987840.3944758046</v>
      </c>
      <c r="E158" s="116">
        <f t="shared" si="26"/>
        <v>0</v>
      </c>
      <c r="F158" s="116">
        <f t="shared" si="27"/>
        <v>14851753.946982132</v>
      </c>
      <c r="G158" s="117">
        <f t="shared" si="28"/>
        <v>3074.2608045916231</v>
      </c>
      <c r="H158" s="107">
        <f t="shared" si="29"/>
        <v>608.03919540837705</v>
      </c>
      <c r="I158" s="11">
        <f t="shared" si="30"/>
        <v>0</v>
      </c>
      <c r="J158" s="11">
        <f t="shared" si="31"/>
        <v>0</v>
      </c>
      <c r="K158" s="108">
        <f t="shared" si="23"/>
        <v>486.43135632670169</v>
      </c>
      <c r="L158" s="118">
        <f t="shared" si="24"/>
        <v>2349949.8824142958</v>
      </c>
      <c r="M158" s="119">
        <v>1987568.7530207597</v>
      </c>
      <c r="N158" s="119"/>
      <c r="O158" s="128">
        <v>441</v>
      </c>
      <c r="P158" s="22" t="s">
        <v>394</v>
      </c>
      <c r="Q158" s="121">
        <v>0</v>
      </c>
      <c r="R158" s="122" t="s">
        <v>186</v>
      </c>
      <c r="U158" s="123" t="s">
        <v>395</v>
      </c>
      <c r="V158" s="124">
        <v>19.75</v>
      </c>
      <c r="W158" s="125">
        <v>12766949.380000001</v>
      </c>
      <c r="X158" s="126">
        <f t="shared" si="32"/>
        <v>64642781.670886077</v>
      </c>
      <c r="Y158" s="125">
        <v>1987840.3944758046</v>
      </c>
      <c r="Z158" s="125">
        <v>0</v>
      </c>
      <c r="AC158">
        <v>441</v>
      </c>
      <c r="AD158">
        <f>O158-AC158</f>
        <v>0</v>
      </c>
      <c r="AF158" s="127"/>
    </row>
    <row r="159" spans="1:32" s="131" customFormat="1" x14ac:dyDescent="0.3">
      <c r="A159" s="114" t="s">
        <v>396</v>
      </c>
      <c r="B159" s="115">
        <v>47149</v>
      </c>
      <c r="C159" s="116">
        <f t="shared" si="25"/>
        <v>162308256.50351217</v>
      </c>
      <c r="D159" s="116">
        <f t="shared" si="22"/>
        <v>6068072.8820793135</v>
      </c>
      <c r="E159" s="116">
        <f t="shared" si="26"/>
        <v>0</v>
      </c>
      <c r="F159" s="116">
        <f t="shared" si="27"/>
        <v>168376329.38559148</v>
      </c>
      <c r="G159" s="117">
        <f t="shared" si="28"/>
        <v>3571.1537760205197</v>
      </c>
      <c r="H159" s="107">
        <f t="shared" si="29"/>
        <v>111.14622397948051</v>
      </c>
      <c r="I159" s="11">
        <f t="shared" si="30"/>
        <v>0</v>
      </c>
      <c r="J159" s="11">
        <f t="shared" si="31"/>
        <v>0</v>
      </c>
      <c r="K159" s="108">
        <f t="shared" si="23"/>
        <v>88.916979183584417</v>
      </c>
      <c r="L159" s="118">
        <f t="shared" si="24"/>
        <v>4192346.6515268218</v>
      </c>
      <c r="M159" s="119">
        <v>4347062.0865404746</v>
      </c>
      <c r="N159" s="119"/>
      <c r="O159" s="120">
        <v>444</v>
      </c>
      <c r="P159" s="129" t="s">
        <v>397</v>
      </c>
      <c r="Q159" s="121">
        <v>1</v>
      </c>
      <c r="R159" s="122" t="s">
        <v>67</v>
      </c>
      <c r="S159"/>
      <c r="T159"/>
      <c r="U159" s="123" t="s">
        <v>398</v>
      </c>
      <c r="V159" s="124">
        <v>20.5</v>
      </c>
      <c r="W159" s="125">
        <v>167201972.78</v>
      </c>
      <c r="X159" s="126">
        <f t="shared" si="32"/>
        <v>815619379.41463411</v>
      </c>
      <c r="Y159" s="125">
        <v>6068072.8820793135</v>
      </c>
      <c r="Z159" s="125">
        <v>0</v>
      </c>
      <c r="AA159" s="3"/>
      <c r="AB159"/>
      <c r="AC159">
        <v>444</v>
      </c>
      <c r="AD159">
        <f>O159-AC159</f>
        <v>0</v>
      </c>
      <c r="AE159"/>
      <c r="AF159" s="127"/>
    </row>
    <row r="160" spans="1:32" x14ac:dyDescent="0.3">
      <c r="A160" s="114" t="s">
        <v>399</v>
      </c>
      <c r="B160" s="115">
        <v>15398</v>
      </c>
      <c r="C160" s="116">
        <f t="shared" si="25"/>
        <v>54021640.505265824</v>
      </c>
      <c r="D160" s="116">
        <f t="shared" si="22"/>
        <v>2055743.4980895279</v>
      </c>
      <c r="E160" s="116">
        <f t="shared" si="26"/>
        <v>0</v>
      </c>
      <c r="F160" s="116">
        <f t="shared" si="27"/>
        <v>56077384.003355354</v>
      </c>
      <c r="G160" s="117">
        <f t="shared" si="28"/>
        <v>3641.8615406777085</v>
      </c>
      <c r="H160" s="107">
        <f t="shared" si="29"/>
        <v>40.438459322291692</v>
      </c>
      <c r="I160" s="11">
        <f t="shared" si="30"/>
        <v>0</v>
      </c>
      <c r="J160" s="11">
        <f t="shared" si="31"/>
        <v>0</v>
      </c>
      <c r="K160" s="108">
        <f t="shared" si="23"/>
        <v>32.350767457833356</v>
      </c>
      <c r="L160" s="118">
        <f t="shared" si="24"/>
        <v>498137.11731571803</v>
      </c>
      <c r="M160" s="119">
        <v>733307.11065923877</v>
      </c>
      <c r="N160" s="119"/>
      <c r="O160" s="120">
        <v>445</v>
      </c>
      <c r="P160" s="129" t="s">
        <v>400</v>
      </c>
      <c r="Q160" s="121">
        <v>3</v>
      </c>
      <c r="R160" s="122" t="s">
        <v>70</v>
      </c>
      <c r="U160" s="123" t="s">
        <v>399</v>
      </c>
      <c r="V160" s="124">
        <v>19.75</v>
      </c>
      <c r="W160" s="125">
        <v>53614442.210000001</v>
      </c>
      <c r="X160" s="126">
        <f t="shared" si="32"/>
        <v>271465530.17721522</v>
      </c>
      <c r="Y160" s="125">
        <v>2055743.4980895279</v>
      </c>
      <c r="Z160" s="125">
        <v>0</v>
      </c>
      <c r="AA160" s="131"/>
      <c r="AC160">
        <v>445</v>
      </c>
      <c r="AD160">
        <f>O160-AC160</f>
        <v>0</v>
      </c>
      <c r="AF160" s="127"/>
    </row>
    <row r="161" spans="1:32" x14ac:dyDescent="0.3">
      <c r="A161" s="100" t="s">
        <v>401</v>
      </c>
      <c r="B161" s="115">
        <v>5517</v>
      </c>
      <c r="C161" s="116">
        <f t="shared" si="25"/>
        <v>15357594.030418603</v>
      </c>
      <c r="D161" s="116">
        <f t="shared" si="22"/>
        <v>978524.92740319727</v>
      </c>
      <c r="E161" s="116">
        <f t="shared" si="26"/>
        <v>0</v>
      </c>
      <c r="F161" s="116">
        <f t="shared" si="27"/>
        <v>16336118.957821799</v>
      </c>
      <c r="G161" s="117">
        <f t="shared" si="28"/>
        <v>2961.0511070911366</v>
      </c>
      <c r="H161" s="107">
        <f t="shared" si="29"/>
        <v>721.24889290886358</v>
      </c>
      <c r="I161" s="11">
        <f t="shared" si="30"/>
        <v>0</v>
      </c>
      <c r="J161" s="11">
        <f t="shared" si="31"/>
        <v>0</v>
      </c>
      <c r="K161" s="108">
        <f t="shared" si="23"/>
        <v>576.99911432709087</v>
      </c>
      <c r="L161" s="118">
        <f t="shared" si="24"/>
        <v>3183304.1137425601</v>
      </c>
      <c r="M161" s="119">
        <v>3160420.8420651141</v>
      </c>
      <c r="N161" s="119"/>
      <c r="O161" s="128">
        <v>475</v>
      </c>
      <c r="P161" s="129" t="s">
        <v>402</v>
      </c>
      <c r="Q161" s="121">
        <v>3</v>
      </c>
      <c r="R161" s="122" t="s">
        <v>183</v>
      </c>
      <c r="U161" s="123" t="s">
        <v>403</v>
      </c>
      <c r="V161" s="124">
        <v>21.5</v>
      </c>
      <c r="W161" s="125">
        <v>16592375.460000001</v>
      </c>
      <c r="X161" s="126">
        <f t="shared" si="32"/>
        <v>77173839.348837212</v>
      </c>
      <c r="Y161" s="125">
        <v>978524.92740319727</v>
      </c>
      <c r="Z161" s="125">
        <v>0</v>
      </c>
      <c r="AB161" s="131"/>
      <c r="AC161" s="131">
        <v>475</v>
      </c>
      <c r="AD161">
        <f>O161-AC161</f>
        <v>0</v>
      </c>
      <c r="AE161" s="131"/>
      <c r="AF161" s="127"/>
    </row>
    <row r="162" spans="1:32" ht="12.5" x14ac:dyDescent="0.25">
      <c r="A162" s="100" t="s">
        <v>404</v>
      </c>
      <c r="B162" s="115">
        <v>2021</v>
      </c>
      <c r="C162" s="116">
        <f t="shared" si="25"/>
        <v>5482118.6969382716</v>
      </c>
      <c r="D162" s="116">
        <f t="shared" si="22"/>
        <v>309000.21997537278</v>
      </c>
      <c r="E162" s="116">
        <f t="shared" si="26"/>
        <v>0</v>
      </c>
      <c r="F162" s="116">
        <f t="shared" si="27"/>
        <v>5791118.9169136444</v>
      </c>
      <c r="G162" s="117">
        <f t="shared" si="28"/>
        <v>2865.4720024312937</v>
      </c>
      <c r="H162" s="107">
        <f t="shared" si="29"/>
        <v>816.82799756870645</v>
      </c>
      <c r="I162" s="11">
        <f t="shared" si="30"/>
        <v>0</v>
      </c>
      <c r="J162" s="11">
        <f t="shared" si="31"/>
        <v>0</v>
      </c>
      <c r="K162" s="108">
        <f t="shared" si="23"/>
        <v>653.46239805496521</v>
      </c>
      <c r="L162" s="118">
        <f t="shared" si="24"/>
        <v>1320647.5064690846</v>
      </c>
      <c r="M162" s="119">
        <v>1324487.5947772835</v>
      </c>
      <c r="N162" s="119"/>
      <c r="O162" s="128">
        <v>480</v>
      </c>
      <c r="P162" s="22" t="s">
        <v>404</v>
      </c>
      <c r="Q162" s="121">
        <v>0</v>
      </c>
      <c r="R162" s="122" t="s">
        <v>70</v>
      </c>
      <c r="U162" s="123" t="s">
        <v>405</v>
      </c>
      <c r="V162" s="124">
        <v>20.25</v>
      </c>
      <c r="W162" s="125">
        <v>5578537.8700000001</v>
      </c>
      <c r="X162" s="126">
        <f t="shared" si="32"/>
        <v>27548335.160493828</v>
      </c>
      <c r="Y162" s="125">
        <v>309000.21997537278</v>
      </c>
      <c r="Z162" s="125">
        <v>0</v>
      </c>
      <c r="AC162">
        <v>480</v>
      </c>
      <c r="AD162">
        <f>O162-AC162</f>
        <v>0</v>
      </c>
      <c r="AF162" s="127"/>
    </row>
    <row r="163" spans="1:32" ht="12.5" x14ac:dyDescent="0.25">
      <c r="A163" s="114" t="s">
        <v>406</v>
      </c>
      <c r="B163" s="115">
        <v>9675</v>
      </c>
      <c r="C163" s="116">
        <f t="shared" si="25"/>
        <v>34582943.04612048</v>
      </c>
      <c r="D163" s="116">
        <f t="shared" si="22"/>
        <v>1482626.205403307</v>
      </c>
      <c r="E163" s="116">
        <f t="shared" si="26"/>
        <v>0</v>
      </c>
      <c r="F163" s="116">
        <f t="shared" si="27"/>
        <v>36065569.251523785</v>
      </c>
      <c r="G163" s="117">
        <f t="shared" si="28"/>
        <v>3727.7074161781688</v>
      </c>
      <c r="H163" s="107">
        <f t="shared" si="29"/>
        <v>-45.40741617816866</v>
      </c>
      <c r="I163" s="11">
        <f t="shared" si="30"/>
        <v>3.8156754436488676</v>
      </c>
      <c r="J163" s="11">
        <f t="shared" si="31"/>
        <v>33.815675443648871</v>
      </c>
      <c r="K163" s="108">
        <f t="shared" si="23"/>
        <v>-15.354824482156426</v>
      </c>
      <c r="L163" s="118">
        <f t="shared" si="24"/>
        <v>-148557.92686486343</v>
      </c>
      <c r="M163" s="119">
        <v>-56413.004137124233</v>
      </c>
      <c r="N163" s="119"/>
      <c r="O163" s="120">
        <v>481</v>
      </c>
      <c r="P163" s="22" t="s">
        <v>406</v>
      </c>
      <c r="Q163" s="121">
        <v>0</v>
      </c>
      <c r="R163" s="122" t="s">
        <v>70</v>
      </c>
      <c r="U163" s="123" t="s">
        <v>407</v>
      </c>
      <c r="V163" s="124">
        <v>20.75</v>
      </c>
      <c r="W163" s="125">
        <v>36060103.93</v>
      </c>
      <c r="X163" s="126">
        <f t="shared" si="32"/>
        <v>173783633.39759037</v>
      </c>
      <c r="Y163" s="125">
        <v>1482626.205403307</v>
      </c>
      <c r="Z163" s="125">
        <v>0</v>
      </c>
      <c r="AC163">
        <v>481</v>
      </c>
      <c r="AD163">
        <f>O163-AC163</f>
        <v>0</v>
      </c>
      <c r="AF163" s="127"/>
    </row>
    <row r="164" spans="1:32" x14ac:dyDescent="0.3">
      <c r="A164" s="100" t="s">
        <v>408</v>
      </c>
      <c r="B164" s="115">
        <v>1131</v>
      </c>
      <c r="C164" s="116">
        <f t="shared" si="25"/>
        <v>2018368.7087906979</v>
      </c>
      <c r="D164" s="116">
        <f t="shared" si="22"/>
        <v>126240.15467944121</v>
      </c>
      <c r="E164" s="116">
        <f t="shared" si="26"/>
        <v>0</v>
      </c>
      <c r="F164" s="116">
        <f t="shared" si="27"/>
        <v>2144608.863470139</v>
      </c>
      <c r="G164" s="117">
        <f t="shared" si="28"/>
        <v>1896.2058916623687</v>
      </c>
      <c r="H164" s="107">
        <f t="shared" si="29"/>
        <v>1786.0941083376315</v>
      </c>
      <c r="I164" s="11">
        <f t="shared" si="30"/>
        <v>0</v>
      </c>
      <c r="J164" s="11">
        <f t="shared" si="31"/>
        <v>0</v>
      </c>
      <c r="K164" s="108">
        <f t="shared" si="23"/>
        <v>1428.8752866701052</v>
      </c>
      <c r="L164" s="118">
        <f t="shared" si="24"/>
        <v>1616057.949223889</v>
      </c>
      <c r="M164" s="119">
        <v>1600403.3123386051</v>
      </c>
      <c r="N164" s="119"/>
      <c r="O164" s="128">
        <v>483</v>
      </c>
      <c r="P164" s="22" t="s">
        <v>408</v>
      </c>
      <c r="Q164" s="121">
        <v>0</v>
      </c>
      <c r="R164" s="122" t="s">
        <v>59</v>
      </c>
      <c r="U164" s="123" t="s">
        <v>409</v>
      </c>
      <c r="V164" s="124">
        <v>21.5</v>
      </c>
      <c r="W164" s="125">
        <v>2180649.61</v>
      </c>
      <c r="X164" s="126">
        <f t="shared" si="32"/>
        <v>10142556.325581396</v>
      </c>
      <c r="Y164" s="125">
        <v>126240.15467944121</v>
      </c>
      <c r="Z164" s="125">
        <v>0</v>
      </c>
      <c r="AA164" s="131"/>
      <c r="AC164">
        <v>483</v>
      </c>
      <c r="AD164">
        <f>O164-AC164</f>
        <v>0</v>
      </c>
      <c r="AF164" s="127"/>
    </row>
    <row r="165" spans="1:32" s="133" customFormat="1" ht="12.5" x14ac:dyDescent="0.25">
      <c r="A165" s="100" t="s">
        <v>410</v>
      </c>
      <c r="B165" s="115">
        <v>3169</v>
      </c>
      <c r="C165" s="116">
        <f t="shared" si="25"/>
        <v>7677597.793743589</v>
      </c>
      <c r="D165" s="116">
        <f t="shared" si="22"/>
        <v>710106.03191790706</v>
      </c>
      <c r="E165" s="116">
        <f t="shared" si="26"/>
        <v>0</v>
      </c>
      <c r="F165" s="116">
        <f t="shared" si="27"/>
        <v>8387703.8256614963</v>
      </c>
      <c r="G165" s="117">
        <f t="shared" si="28"/>
        <v>2646.7983040900904</v>
      </c>
      <c r="H165" s="107">
        <f t="shared" si="29"/>
        <v>1035.5016959099098</v>
      </c>
      <c r="I165" s="11">
        <f t="shared" si="30"/>
        <v>0</v>
      </c>
      <c r="J165" s="11">
        <f t="shared" si="31"/>
        <v>0</v>
      </c>
      <c r="K165" s="108">
        <f t="shared" si="23"/>
        <v>828.40135672792792</v>
      </c>
      <c r="L165" s="118">
        <f t="shared" si="24"/>
        <v>2625203.8994708038</v>
      </c>
      <c r="M165" s="119">
        <v>2512912.2807589746</v>
      </c>
      <c r="N165" s="119"/>
      <c r="O165" s="128">
        <v>484</v>
      </c>
      <c r="P165" s="129" t="s">
        <v>411</v>
      </c>
      <c r="Q165" s="121">
        <v>0</v>
      </c>
      <c r="R165" s="122" t="s">
        <v>85</v>
      </c>
      <c r="S165"/>
      <c r="T165"/>
      <c r="U165" s="123" t="s">
        <v>412</v>
      </c>
      <c r="V165" s="124">
        <v>19.5</v>
      </c>
      <c r="W165" s="125">
        <v>7523274.2199999997</v>
      </c>
      <c r="X165" s="126">
        <f t="shared" si="32"/>
        <v>38580893.435897432</v>
      </c>
      <c r="Y165" s="125">
        <v>710106.03191790706</v>
      </c>
      <c r="Z165" s="125">
        <v>0</v>
      </c>
      <c r="AA165"/>
      <c r="AB165"/>
      <c r="AC165">
        <v>484</v>
      </c>
      <c r="AD165">
        <f>O165-AC165</f>
        <v>0</v>
      </c>
      <c r="AE165"/>
      <c r="AF165" s="127"/>
    </row>
    <row r="166" spans="1:32" ht="12.5" x14ac:dyDescent="0.25">
      <c r="A166" s="100" t="s">
        <v>413</v>
      </c>
      <c r="B166" s="115">
        <v>2034</v>
      </c>
      <c r="C166" s="116">
        <f t="shared" si="25"/>
        <v>4427662.0619000001</v>
      </c>
      <c r="D166" s="116">
        <f t="shared" si="22"/>
        <v>755792.03821272706</v>
      </c>
      <c r="E166" s="116">
        <f t="shared" si="26"/>
        <v>0</v>
      </c>
      <c r="F166" s="116">
        <f t="shared" si="27"/>
        <v>5183454.1001127269</v>
      </c>
      <c r="G166" s="117">
        <f t="shared" si="28"/>
        <v>2548.40417901314</v>
      </c>
      <c r="H166" s="107">
        <f t="shared" si="29"/>
        <v>1133.8958209868601</v>
      </c>
      <c r="I166" s="11">
        <f t="shared" si="30"/>
        <v>0</v>
      </c>
      <c r="J166" s="11">
        <f t="shared" si="31"/>
        <v>0</v>
      </c>
      <c r="K166" s="108">
        <f t="shared" si="23"/>
        <v>907.11665678948816</v>
      </c>
      <c r="L166" s="118">
        <f t="shared" si="24"/>
        <v>1845075.2799098189</v>
      </c>
      <c r="M166" s="119">
        <v>1831417.3490280004</v>
      </c>
      <c r="N166" s="119"/>
      <c r="O166" s="128">
        <v>489</v>
      </c>
      <c r="P166" s="22" t="s">
        <v>413</v>
      </c>
      <c r="Q166" s="121">
        <v>0</v>
      </c>
      <c r="R166" s="122" t="s">
        <v>107</v>
      </c>
      <c r="U166" s="123" t="s">
        <v>414</v>
      </c>
      <c r="V166" s="124">
        <v>20</v>
      </c>
      <c r="W166" s="125">
        <v>4449911.62</v>
      </c>
      <c r="X166" s="126">
        <f t="shared" si="32"/>
        <v>22249558.100000001</v>
      </c>
      <c r="Y166" s="125">
        <v>755792.03821272706</v>
      </c>
      <c r="Z166" s="125">
        <v>0</v>
      </c>
      <c r="AC166">
        <v>489</v>
      </c>
      <c r="AD166">
        <f>O166-AC166</f>
        <v>0</v>
      </c>
      <c r="AF166" s="127"/>
    </row>
    <row r="167" spans="1:32" ht="12.5" x14ac:dyDescent="0.25">
      <c r="A167" s="100" t="s">
        <v>415</v>
      </c>
      <c r="B167" s="115">
        <v>54517</v>
      </c>
      <c r="C167" s="116">
        <f t="shared" si="25"/>
        <v>162093083.50170729</v>
      </c>
      <c r="D167" s="116">
        <f t="shared" si="22"/>
        <v>12065867.187524555</v>
      </c>
      <c r="E167" s="116">
        <f t="shared" si="26"/>
        <v>0</v>
      </c>
      <c r="F167" s="116">
        <f t="shared" si="27"/>
        <v>174158950.68923184</v>
      </c>
      <c r="G167" s="117">
        <f t="shared" si="28"/>
        <v>3194.5806021833896</v>
      </c>
      <c r="H167" s="107">
        <f t="shared" si="29"/>
        <v>487.71939781661058</v>
      </c>
      <c r="I167" s="11">
        <f t="shared" si="30"/>
        <v>0</v>
      </c>
      <c r="J167" s="11">
        <f t="shared" si="31"/>
        <v>0</v>
      </c>
      <c r="K167" s="108">
        <f t="shared" si="23"/>
        <v>390.17551825328849</v>
      </c>
      <c r="L167" s="118">
        <f t="shared" si="24"/>
        <v>21271198.728614528</v>
      </c>
      <c r="M167" s="119">
        <v>20439862.015164003</v>
      </c>
      <c r="N167" s="119"/>
      <c r="O167" s="128">
        <v>491</v>
      </c>
      <c r="P167" s="129" t="s">
        <v>416</v>
      </c>
      <c r="Q167" s="121">
        <v>0</v>
      </c>
      <c r="R167" s="122" t="s">
        <v>75</v>
      </c>
      <c r="U167" s="123" t="s">
        <v>417</v>
      </c>
      <c r="V167" s="124">
        <v>20.5</v>
      </c>
      <c r="W167" s="125">
        <v>166980312.15000001</v>
      </c>
      <c r="X167" s="126">
        <f t="shared" si="32"/>
        <v>814538108.04878044</v>
      </c>
      <c r="Y167" s="125">
        <v>12065867.187524555</v>
      </c>
      <c r="Z167" s="125">
        <v>0</v>
      </c>
      <c r="AB167" s="133"/>
      <c r="AC167" s="133">
        <v>491</v>
      </c>
      <c r="AD167">
        <f>O167-AC167</f>
        <v>0</v>
      </c>
      <c r="AE167" s="133"/>
      <c r="AF167" s="127"/>
    </row>
    <row r="168" spans="1:32" ht="12.5" x14ac:dyDescent="0.25">
      <c r="A168" s="100" t="s">
        <v>418</v>
      </c>
      <c r="B168" s="115">
        <v>8995</v>
      </c>
      <c r="C168" s="116">
        <f t="shared" si="25"/>
        <v>23767767.533463411</v>
      </c>
      <c r="D168" s="116">
        <f t="shared" si="22"/>
        <v>1024850.8319687096</v>
      </c>
      <c r="E168" s="116">
        <f t="shared" si="26"/>
        <v>0</v>
      </c>
      <c r="F168" s="116">
        <f t="shared" si="27"/>
        <v>24792618.365432121</v>
      </c>
      <c r="G168" s="117">
        <f t="shared" si="28"/>
        <v>2756.2666331775567</v>
      </c>
      <c r="H168" s="107">
        <f t="shared" si="29"/>
        <v>926.03336682244344</v>
      </c>
      <c r="I168" s="11">
        <f t="shared" si="30"/>
        <v>0</v>
      </c>
      <c r="J168" s="11">
        <f t="shared" si="31"/>
        <v>0</v>
      </c>
      <c r="K168" s="108">
        <f t="shared" si="23"/>
        <v>740.82669345795478</v>
      </c>
      <c r="L168" s="118">
        <f t="shared" si="24"/>
        <v>6663736.1076543033</v>
      </c>
      <c r="M168" s="119">
        <v>6711839.3671102449</v>
      </c>
      <c r="N168" s="119"/>
      <c r="O168" s="128">
        <v>494</v>
      </c>
      <c r="P168" s="22" t="s">
        <v>418</v>
      </c>
      <c r="Q168" s="121">
        <v>0</v>
      </c>
      <c r="R168" s="122" t="s">
        <v>59</v>
      </c>
      <c r="U168" s="123" t="s">
        <v>419</v>
      </c>
      <c r="V168" s="124">
        <v>20.5</v>
      </c>
      <c r="W168" s="125">
        <v>24484383.640000001</v>
      </c>
      <c r="X168" s="126">
        <f t="shared" si="32"/>
        <v>119436017.75609756</v>
      </c>
      <c r="Y168" s="125">
        <v>1024850.8319687096</v>
      </c>
      <c r="Z168" s="125">
        <v>0</v>
      </c>
      <c r="AC168">
        <v>494</v>
      </c>
      <c r="AD168">
        <f>O168-AC168</f>
        <v>0</v>
      </c>
      <c r="AF168" s="127"/>
    </row>
    <row r="169" spans="1:32" ht="12.5" x14ac:dyDescent="0.25">
      <c r="A169" s="100" t="s">
        <v>420</v>
      </c>
      <c r="B169" s="115">
        <v>1663</v>
      </c>
      <c r="C169" s="116">
        <f t="shared" si="25"/>
        <v>3560781.5678160917</v>
      </c>
      <c r="D169" s="116">
        <f t="shared" si="22"/>
        <v>986513.5880540607</v>
      </c>
      <c r="E169" s="116">
        <f t="shared" si="26"/>
        <v>0</v>
      </c>
      <c r="F169" s="116">
        <f t="shared" si="27"/>
        <v>4547295.1558701526</v>
      </c>
      <c r="G169" s="117">
        <f t="shared" si="28"/>
        <v>2734.3927575887869</v>
      </c>
      <c r="H169" s="107">
        <f t="shared" si="29"/>
        <v>947.90724241121325</v>
      </c>
      <c r="I169" s="11">
        <f t="shared" si="30"/>
        <v>0</v>
      </c>
      <c r="J169" s="11">
        <f t="shared" si="31"/>
        <v>0</v>
      </c>
      <c r="K169" s="108">
        <f t="shared" si="23"/>
        <v>758.3257939289706</v>
      </c>
      <c r="L169" s="118">
        <f t="shared" si="24"/>
        <v>1261095.7953038781</v>
      </c>
      <c r="M169" s="119">
        <v>1292459.5345434488</v>
      </c>
      <c r="N169" s="119"/>
      <c r="O169" s="128">
        <v>495</v>
      </c>
      <c r="P169" s="22" t="s">
        <v>420</v>
      </c>
      <c r="Q169" s="121">
        <v>0</v>
      </c>
      <c r="R169" s="122" t="s">
        <v>110</v>
      </c>
      <c r="U169" s="123" t="s">
        <v>421</v>
      </c>
      <c r="V169" s="124">
        <v>21.75</v>
      </c>
      <c r="W169" s="125">
        <v>3891809</v>
      </c>
      <c r="X169" s="126">
        <f t="shared" si="32"/>
        <v>17893374.712643679</v>
      </c>
      <c r="Y169" s="125">
        <v>986513.5880540607</v>
      </c>
      <c r="Z169" s="125">
        <v>0</v>
      </c>
      <c r="AC169">
        <v>495</v>
      </c>
      <c r="AD169">
        <f>O169-AC169</f>
        <v>0</v>
      </c>
      <c r="AF169" s="127"/>
    </row>
    <row r="170" spans="1:32" s="3" customFormat="1" x14ac:dyDescent="0.3">
      <c r="A170" s="100" t="s">
        <v>422</v>
      </c>
      <c r="B170" s="115">
        <v>2350</v>
      </c>
      <c r="C170" s="116">
        <f t="shared" si="25"/>
        <v>6444107.1519999988</v>
      </c>
      <c r="D170" s="116">
        <f t="shared" si="22"/>
        <v>677528.72563718457</v>
      </c>
      <c r="E170" s="116">
        <f t="shared" si="26"/>
        <v>0</v>
      </c>
      <c r="F170" s="116">
        <f t="shared" si="27"/>
        <v>7121635.8776371833</v>
      </c>
      <c r="G170" s="117">
        <f t="shared" si="28"/>
        <v>3030.4833521860355</v>
      </c>
      <c r="H170" s="107">
        <f t="shared" si="29"/>
        <v>651.81664781396466</v>
      </c>
      <c r="I170" s="11">
        <f t="shared" si="30"/>
        <v>0</v>
      </c>
      <c r="J170" s="11">
        <f t="shared" si="31"/>
        <v>0</v>
      </c>
      <c r="K170" s="108">
        <f t="shared" si="23"/>
        <v>521.45331825117171</v>
      </c>
      <c r="L170" s="118">
        <f t="shared" si="24"/>
        <v>1225415.2978902536</v>
      </c>
      <c r="M170" s="119">
        <v>1303365.4715733344</v>
      </c>
      <c r="N170" s="119"/>
      <c r="O170" s="128">
        <v>498</v>
      </c>
      <c r="P170" s="22" t="s">
        <v>422</v>
      </c>
      <c r="Q170" s="121">
        <v>0</v>
      </c>
      <c r="R170" s="122" t="s">
        <v>79</v>
      </c>
      <c r="S170"/>
      <c r="T170"/>
      <c r="U170" s="123" t="s">
        <v>423</v>
      </c>
      <c r="V170" s="124">
        <v>21.5</v>
      </c>
      <c r="W170" s="125">
        <v>6962226.3200000003</v>
      </c>
      <c r="X170" s="126">
        <f t="shared" si="32"/>
        <v>32382448</v>
      </c>
      <c r="Y170" s="125">
        <v>677528.72563718457</v>
      </c>
      <c r="Z170" s="125">
        <v>0</v>
      </c>
      <c r="AA170" s="133"/>
      <c r="AB170"/>
      <c r="AC170">
        <v>498</v>
      </c>
      <c r="AD170">
        <f>O170-AC170</f>
        <v>0</v>
      </c>
      <c r="AE170"/>
      <c r="AF170" s="127"/>
    </row>
    <row r="171" spans="1:32" ht="12.5" x14ac:dyDescent="0.25">
      <c r="A171" s="100" t="s">
        <v>424</v>
      </c>
      <c r="B171" s="115">
        <v>19380</v>
      </c>
      <c r="C171" s="116">
        <f t="shared" si="25"/>
        <v>64797399.164963849</v>
      </c>
      <c r="D171" s="116">
        <f t="shared" si="22"/>
        <v>2444870.4144046996</v>
      </c>
      <c r="E171" s="116">
        <f t="shared" si="26"/>
        <v>0</v>
      </c>
      <c r="F171" s="116">
        <f t="shared" si="27"/>
        <v>67242269.579368547</v>
      </c>
      <c r="G171" s="117">
        <f t="shared" si="28"/>
        <v>3469.6733529085936</v>
      </c>
      <c r="H171" s="107">
        <f t="shared" si="29"/>
        <v>212.62664709140654</v>
      </c>
      <c r="I171" s="11">
        <f t="shared" si="30"/>
        <v>0</v>
      </c>
      <c r="J171" s="11">
        <f t="shared" si="31"/>
        <v>0</v>
      </c>
      <c r="K171" s="108">
        <f t="shared" si="23"/>
        <v>170.10131767312524</v>
      </c>
      <c r="L171" s="118">
        <f t="shared" si="24"/>
        <v>3296563.5365051669</v>
      </c>
      <c r="M171" s="119">
        <v>2817341.508992766</v>
      </c>
      <c r="N171" s="119"/>
      <c r="O171" s="128">
        <v>499</v>
      </c>
      <c r="P171" s="129" t="s">
        <v>425</v>
      </c>
      <c r="Q171" s="121">
        <v>3</v>
      </c>
      <c r="R171" s="122" t="s">
        <v>183</v>
      </c>
      <c r="U171" s="123" t="s">
        <v>426</v>
      </c>
      <c r="V171" s="124">
        <v>20.75</v>
      </c>
      <c r="W171" s="125">
        <v>67565127.269999996</v>
      </c>
      <c r="X171" s="126">
        <f t="shared" si="32"/>
        <v>325615071.18072289</v>
      </c>
      <c r="Y171" s="125">
        <v>2444870.4144046996</v>
      </c>
      <c r="Z171" s="125">
        <v>0</v>
      </c>
      <c r="AC171">
        <v>499</v>
      </c>
      <c r="AD171">
        <f>O171-AC171</f>
        <v>0</v>
      </c>
      <c r="AF171" s="127"/>
    </row>
    <row r="172" spans="1:32" x14ac:dyDescent="0.3">
      <c r="A172" s="100" t="s">
        <v>427</v>
      </c>
      <c r="B172" s="115">
        <v>9941</v>
      </c>
      <c r="C172" s="116">
        <f t="shared" si="25"/>
        <v>34493433.557897434</v>
      </c>
      <c r="D172" s="116">
        <f t="shared" si="22"/>
        <v>2126371.5444991677</v>
      </c>
      <c r="E172" s="116">
        <f t="shared" si="26"/>
        <v>0</v>
      </c>
      <c r="F172" s="116">
        <f t="shared" si="27"/>
        <v>36619805.1023966</v>
      </c>
      <c r="G172" s="117">
        <f t="shared" si="28"/>
        <v>3683.7144253492206</v>
      </c>
      <c r="H172" s="107">
        <f t="shared" si="29"/>
        <v>-1.4144253492204371</v>
      </c>
      <c r="I172" s="11">
        <f t="shared" si="30"/>
        <v>0.34672333498359653</v>
      </c>
      <c r="J172" s="11">
        <f t="shared" si="31"/>
        <v>30.346723334983597</v>
      </c>
      <c r="K172" s="108">
        <f t="shared" si="23"/>
        <v>-0.42923174750780163</v>
      </c>
      <c r="L172" s="118">
        <f t="shared" si="24"/>
        <v>-4266.992801975056</v>
      </c>
      <c r="M172" s="119">
        <v>192302.49963487274</v>
      </c>
      <c r="N172" s="119"/>
      <c r="O172" s="128">
        <v>500</v>
      </c>
      <c r="P172" s="22" t="s">
        <v>427</v>
      </c>
      <c r="Q172" s="121">
        <v>0</v>
      </c>
      <c r="R172" s="122" t="s">
        <v>110</v>
      </c>
      <c r="U172" s="123" t="s">
        <v>428</v>
      </c>
      <c r="V172" s="124">
        <v>19.5</v>
      </c>
      <c r="W172" s="125">
        <v>33800098.210000001</v>
      </c>
      <c r="X172" s="126">
        <f t="shared" si="32"/>
        <v>173333836.97435898</v>
      </c>
      <c r="Y172" s="125">
        <v>2126371.5444991677</v>
      </c>
      <c r="Z172" s="125">
        <v>0</v>
      </c>
      <c r="AB172" s="3"/>
      <c r="AC172" s="3">
        <v>500</v>
      </c>
      <c r="AD172">
        <f>O172-AC172</f>
        <v>0</v>
      </c>
      <c r="AE172" s="3"/>
      <c r="AF172" s="127"/>
    </row>
    <row r="173" spans="1:32" ht="12.5" x14ac:dyDescent="0.25">
      <c r="A173" s="100" t="s">
        <v>429</v>
      </c>
      <c r="B173" s="115">
        <v>7842</v>
      </c>
      <c r="C173" s="116">
        <f t="shared" si="25"/>
        <v>23096083.59271428</v>
      </c>
      <c r="D173" s="116">
        <f t="shared" si="22"/>
        <v>1058152.6737313948</v>
      </c>
      <c r="E173" s="116">
        <f t="shared" si="26"/>
        <v>0</v>
      </c>
      <c r="F173" s="116">
        <f t="shared" si="27"/>
        <v>24154236.266445674</v>
      </c>
      <c r="G173" s="117">
        <f t="shared" si="28"/>
        <v>3080.1117401741485</v>
      </c>
      <c r="H173" s="107">
        <f t="shared" si="29"/>
        <v>602.18825982585167</v>
      </c>
      <c r="I173" s="11">
        <f t="shared" si="30"/>
        <v>0</v>
      </c>
      <c r="J173" s="11">
        <f t="shared" si="31"/>
        <v>0</v>
      </c>
      <c r="K173" s="108">
        <f t="shared" si="23"/>
        <v>481.75060786068138</v>
      </c>
      <c r="L173" s="118">
        <f t="shared" si="24"/>
        <v>3777888.2668434633</v>
      </c>
      <c r="M173" s="119">
        <v>3923407.7620571419</v>
      </c>
      <c r="N173" s="119"/>
      <c r="O173" s="128">
        <v>503</v>
      </c>
      <c r="P173" s="22" t="s">
        <v>429</v>
      </c>
      <c r="Q173" s="121">
        <v>0</v>
      </c>
      <c r="R173" s="122" t="s">
        <v>70</v>
      </c>
      <c r="U173" s="123" t="s">
        <v>430</v>
      </c>
      <c r="V173" s="124">
        <v>21</v>
      </c>
      <c r="W173" s="125">
        <v>24372751.530000001</v>
      </c>
      <c r="X173" s="126">
        <f t="shared" si="32"/>
        <v>116060721.57142857</v>
      </c>
      <c r="Y173" s="125">
        <v>1058152.6737313948</v>
      </c>
      <c r="Z173" s="125">
        <v>0</v>
      </c>
      <c r="AC173">
        <v>503</v>
      </c>
      <c r="AD173">
        <f>O173-AC173</f>
        <v>0</v>
      </c>
      <c r="AF173" s="127"/>
    </row>
    <row r="174" spans="1:32" ht="12.5" x14ac:dyDescent="0.25">
      <c r="A174" s="100" t="s">
        <v>431</v>
      </c>
      <c r="B174" s="115">
        <v>1986</v>
      </c>
      <c r="C174" s="116">
        <f t="shared" si="25"/>
        <v>5107994.1435348829</v>
      </c>
      <c r="D174" s="116">
        <f t="shared" si="22"/>
        <v>420864.67606474546</v>
      </c>
      <c r="E174" s="116">
        <f t="shared" si="26"/>
        <v>0</v>
      </c>
      <c r="F174" s="116">
        <f t="shared" si="27"/>
        <v>5528858.8195996284</v>
      </c>
      <c r="G174" s="117">
        <f t="shared" si="28"/>
        <v>2783.9168275929651</v>
      </c>
      <c r="H174" s="107">
        <f t="shared" si="29"/>
        <v>898.38317240703509</v>
      </c>
      <c r="I174" s="11">
        <f t="shared" si="30"/>
        <v>0</v>
      </c>
      <c r="J174" s="11">
        <f t="shared" si="31"/>
        <v>0</v>
      </c>
      <c r="K174" s="108">
        <f t="shared" si="23"/>
        <v>718.70653792562814</v>
      </c>
      <c r="L174" s="118">
        <f t="shared" si="24"/>
        <v>1427351.1843202976</v>
      </c>
      <c r="M174" s="119">
        <v>1464075.4657860463</v>
      </c>
      <c r="N174" s="119"/>
      <c r="O174" s="128">
        <v>504</v>
      </c>
      <c r="P174" s="129" t="s">
        <v>432</v>
      </c>
      <c r="Q174" s="121">
        <v>1</v>
      </c>
      <c r="R174" s="122" t="s">
        <v>67</v>
      </c>
      <c r="U174" s="123" t="s">
        <v>433</v>
      </c>
      <c r="V174" s="124">
        <v>21.5</v>
      </c>
      <c r="W174" s="125">
        <v>5518687.1399999997</v>
      </c>
      <c r="X174" s="126">
        <f t="shared" si="32"/>
        <v>25668312.279069766</v>
      </c>
      <c r="Y174" s="125">
        <v>420864.67606474546</v>
      </c>
      <c r="Z174" s="125">
        <v>0</v>
      </c>
      <c r="AC174">
        <v>504</v>
      </c>
      <c r="AD174">
        <f>O174-AC174</f>
        <v>0</v>
      </c>
      <c r="AF174" s="127"/>
    </row>
    <row r="175" spans="1:32" x14ac:dyDescent="0.3">
      <c r="A175" s="100" t="s">
        <v>434</v>
      </c>
      <c r="B175" s="115">
        <v>20853</v>
      </c>
      <c r="C175" s="116">
        <f t="shared" si="25"/>
        <v>67483109.628048778</v>
      </c>
      <c r="D175" s="116">
        <f t="shared" si="22"/>
        <v>2589528.5477100583</v>
      </c>
      <c r="E175" s="116">
        <f t="shared" si="26"/>
        <v>0</v>
      </c>
      <c r="F175" s="116">
        <f t="shared" si="27"/>
        <v>70072638.175758839</v>
      </c>
      <c r="G175" s="117">
        <f t="shared" si="28"/>
        <v>3360.3144955526227</v>
      </c>
      <c r="H175" s="107">
        <f t="shared" si="29"/>
        <v>321.98550444737748</v>
      </c>
      <c r="I175" s="11">
        <f t="shared" si="30"/>
        <v>0</v>
      </c>
      <c r="J175" s="11">
        <f t="shared" si="31"/>
        <v>0</v>
      </c>
      <c r="K175" s="108">
        <f t="shared" si="23"/>
        <v>257.58840355790198</v>
      </c>
      <c r="L175" s="118">
        <f t="shared" si="24"/>
        <v>5371490.9793929299</v>
      </c>
      <c r="M175" s="119">
        <v>4877170.5773580624</v>
      </c>
      <c r="N175" s="119"/>
      <c r="O175" s="128">
        <v>505</v>
      </c>
      <c r="P175" s="22" t="s">
        <v>434</v>
      </c>
      <c r="Q175" s="121">
        <v>0</v>
      </c>
      <c r="R175" s="122" t="s">
        <v>67</v>
      </c>
      <c r="U175" s="123" t="s">
        <v>435</v>
      </c>
      <c r="V175" s="124">
        <v>20.5</v>
      </c>
      <c r="W175" s="125">
        <v>69517776.25</v>
      </c>
      <c r="X175" s="126">
        <f t="shared" si="32"/>
        <v>339111103.65853661</v>
      </c>
      <c r="Y175" s="125">
        <v>2589528.5477100583</v>
      </c>
      <c r="Z175" s="125">
        <v>0</v>
      </c>
      <c r="AA175" s="3"/>
      <c r="AC175">
        <v>505</v>
      </c>
      <c r="AD175">
        <f>O175-AC175</f>
        <v>0</v>
      </c>
      <c r="AF175" s="127"/>
    </row>
    <row r="176" spans="1:32" ht="12.5" x14ac:dyDescent="0.25">
      <c r="A176" s="100" t="s">
        <v>436</v>
      </c>
      <c r="B176" s="115">
        <v>6097</v>
      </c>
      <c r="C176" s="116">
        <f t="shared" si="25"/>
        <v>15781633.587088607</v>
      </c>
      <c r="D176" s="116">
        <f t="shared" si="22"/>
        <v>2134548.5912009231</v>
      </c>
      <c r="E176" s="116">
        <f t="shared" si="26"/>
        <v>0</v>
      </c>
      <c r="F176" s="116">
        <f t="shared" si="27"/>
        <v>17916182.178289529</v>
      </c>
      <c r="G176" s="117">
        <f t="shared" si="28"/>
        <v>2938.5242214678578</v>
      </c>
      <c r="H176" s="107">
        <f t="shared" si="29"/>
        <v>743.77577853214234</v>
      </c>
      <c r="I176" s="11">
        <f t="shared" si="30"/>
        <v>0</v>
      </c>
      <c r="J176" s="11">
        <f t="shared" si="31"/>
        <v>0</v>
      </c>
      <c r="K176" s="108">
        <f t="shared" si="23"/>
        <v>595.02062282571387</v>
      </c>
      <c r="L176" s="118">
        <f t="shared" si="24"/>
        <v>3627840.7373683774</v>
      </c>
      <c r="M176" s="119">
        <v>3765152.7012253162</v>
      </c>
      <c r="N176" s="119"/>
      <c r="O176" s="128">
        <v>507</v>
      </c>
      <c r="P176" s="22" t="s">
        <v>436</v>
      </c>
      <c r="Q176" s="121">
        <v>0</v>
      </c>
      <c r="R176" s="122" t="s">
        <v>75</v>
      </c>
      <c r="U176" s="123" t="s">
        <v>437</v>
      </c>
      <c r="V176" s="124">
        <v>19.75</v>
      </c>
      <c r="W176" s="125">
        <v>15662676.550000001</v>
      </c>
      <c r="X176" s="126">
        <f t="shared" si="32"/>
        <v>79304691.392405063</v>
      </c>
      <c r="Y176" s="125">
        <v>2134548.5912009231</v>
      </c>
      <c r="Z176" s="125">
        <v>0</v>
      </c>
      <c r="AC176">
        <v>507</v>
      </c>
      <c r="AD176">
        <f>O176-AC176</f>
        <v>0</v>
      </c>
      <c r="AF176" s="127"/>
    </row>
    <row r="177" spans="1:32" ht="12.5" x14ac:dyDescent="0.25">
      <c r="A177" s="114" t="s">
        <v>438</v>
      </c>
      <c r="B177" s="115">
        <v>10448</v>
      </c>
      <c r="C177" s="116">
        <f t="shared" si="25"/>
        <v>31295876.61563636</v>
      </c>
      <c r="D177" s="116">
        <f t="shared" si="22"/>
        <v>1644294.8824181373</v>
      </c>
      <c r="E177" s="116">
        <f t="shared" si="26"/>
        <v>0</v>
      </c>
      <c r="F177" s="116">
        <f t="shared" si="27"/>
        <v>32940171.498054497</v>
      </c>
      <c r="G177" s="117">
        <f t="shared" si="28"/>
        <v>3152.7729228612652</v>
      </c>
      <c r="H177" s="107">
        <f t="shared" si="29"/>
        <v>529.52707713873497</v>
      </c>
      <c r="I177" s="11">
        <f t="shared" si="30"/>
        <v>0</v>
      </c>
      <c r="J177" s="11">
        <f t="shared" si="31"/>
        <v>0</v>
      </c>
      <c r="K177" s="108">
        <f t="shared" si="23"/>
        <v>423.62166171098801</v>
      </c>
      <c r="L177" s="118">
        <f t="shared" si="24"/>
        <v>4425999.1215564031</v>
      </c>
      <c r="M177" s="119">
        <v>4328345.2987745469</v>
      </c>
      <c r="N177" s="119"/>
      <c r="O177" s="120">
        <v>508</v>
      </c>
      <c r="P177" s="22" t="s">
        <v>439</v>
      </c>
      <c r="Q177" s="121">
        <v>0</v>
      </c>
      <c r="R177" s="122" t="s">
        <v>73</v>
      </c>
      <c r="U177" s="123" t="s">
        <v>439</v>
      </c>
      <c r="V177" s="124">
        <v>22</v>
      </c>
      <c r="W177" s="125">
        <v>34598456.560000002</v>
      </c>
      <c r="X177" s="126">
        <f t="shared" si="32"/>
        <v>157265711.63636363</v>
      </c>
      <c r="Y177" s="125">
        <v>1644294.8824181373</v>
      </c>
      <c r="Z177" s="125">
        <v>0</v>
      </c>
      <c r="AC177">
        <v>508</v>
      </c>
      <c r="AD177">
        <f>O177-AC177</f>
        <v>0</v>
      </c>
      <c r="AF177" s="127"/>
    </row>
    <row r="178" spans="1:32" ht="12.5" x14ac:dyDescent="0.25">
      <c r="A178" s="114" t="s">
        <v>440</v>
      </c>
      <c r="B178" s="115">
        <v>19068</v>
      </c>
      <c r="C178" s="116">
        <f t="shared" si="25"/>
        <v>75017813.044052616</v>
      </c>
      <c r="D178" s="116">
        <f t="shared" si="22"/>
        <v>7031820.0841389084</v>
      </c>
      <c r="E178" s="116">
        <f t="shared" si="26"/>
        <v>0</v>
      </c>
      <c r="F178" s="116">
        <f t="shared" si="27"/>
        <v>82049633.128191531</v>
      </c>
      <c r="G178" s="117">
        <f t="shared" si="28"/>
        <v>4303.0015275955284</v>
      </c>
      <c r="H178" s="107">
        <f t="shared" si="29"/>
        <v>-620.7015275955282</v>
      </c>
      <c r="I178" s="11">
        <f t="shared" si="30"/>
        <v>6.430850334501689</v>
      </c>
      <c r="J178" s="11">
        <f t="shared" si="31"/>
        <v>36.430850334501692</v>
      </c>
      <c r="K178" s="108">
        <f t="shared" si="23"/>
        <v>-226.12684454229259</v>
      </c>
      <c r="L178" s="118">
        <f t="shared" si="24"/>
        <v>-4311786.671732435</v>
      </c>
      <c r="M178" s="119">
        <v>-4141957.8736610753</v>
      </c>
      <c r="N178" s="119"/>
      <c r="O178" s="120">
        <v>529</v>
      </c>
      <c r="P178" s="129" t="s">
        <v>441</v>
      </c>
      <c r="Q178" s="121">
        <v>0</v>
      </c>
      <c r="R178" s="122" t="s">
        <v>70</v>
      </c>
      <c r="U178" s="123" t="s">
        <v>442</v>
      </c>
      <c r="V178" s="124">
        <v>19</v>
      </c>
      <c r="W178" s="125">
        <v>71625047.629999995</v>
      </c>
      <c r="X178" s="126">
        <f t="shared" si="32"/>
        <v>376973934.89473683</v>
      </c>
      <c r="Y178" s="125">
        <v>7031820.0841389084</v>
      </c>
      <c r="Z178" s="125">
        <v>0</v>
      </c>
      <c r="AC178">
        <v>529</v>
      </c>
      <c r="AD178">
        <f>O178-AC178</f>
        <v>0</v>
      </c>
      <c r="AF178" s="127"/>
    </row>
    <row r="179" spans="1:32" ht="12.5" x14ac:dyDescent="0.25">
      <c r="A179" s="100" t="s">
        <v>443</v>
      </c>
      <c r="B179" s="115">
        <v>5548</v>
      </c>
      <c r="C179" s="116">
        <f t="shared" si="25"/>
        <v>15968010.365411766</v>
      </c>
      <c r="D179" s="116">
        <f t="shared" si="22"/>
        <v>607110.39522079297</v>
      </c>
      <c r="E179" s="116">
        <f t="shared" si="26"/>
        <v>0</v>
      </c>
      <c r="F179" s="116">
        <f t="shared" si="27"/>
        <v>16575120.76063256</v>
      </c>
      <c r="G179" s="117">
        <f t="shared" si="28"/>
        <v>2987.5848523130066</v>
      </c>
      <c r="H179" s="107">
        <f t="shared" si="29"/>
        <v>694.71514768699353</v>
      </c>
      <c r="I179" s="11">
        <f t="shared" si="30"/>
        <v>0</v>
      </c>
      <c r="J179" s="11">
        <f t="shared" si="31"/>
        <v>0</v>
      </c>
      <c r="K179" s="108">
        <f t="shared" si="23"/>
        <v>555.7721181495948</v>
      </c>
      <c r="L179" s="118">
        <f t="shared" si="24"/>
        <v>3083423.7114939522</v>
      </c>
      <c r="M179" s="119">
        <v>3238466.8644433715</v>
      </c>
      <c r="N179" s="119"/>
      <c r="O179" s="128">
        <v>531</v>
      </c>
      <c r="P179" s="22" t="s">
        <v>443</v>
      </c>
      <c r="Q179" s="121">
        <v>0</v>
      </c>
      <c r="R179" s="122" t="s">
        <v>85</v>
      </c>
      <c r="U179" s="123" t="s">
        <v>444</v>
      </c>
      <c r="V179" s="124">
        <v>21.25</v>
      </c>
      <c r="W179" s="125">
        <v>17051267.350000001</v>
      </c>
      <c r="X179" s="126">
        <f t="shared" si="32"/>
        <v>80241258.117647067</v>
      </c>
      <c r="Y179" s="125">
        <v>607110.39522079297</v>
      </c>
      <c r="Z179" s="125">
        <v>0</v>
      </c>
      <c r="AC179">
        <v>531</v>
      </c>
      <c r="AD179">
        <f>O179-AC179</f>
        <v>0</v>
      </c>
      <c r="AF179" s="127"/>
    </row>
    <row r="180" spans="1:32" ht="12.5" x14ac:dyDescent="0.25">
      <c r="A180" s="100" t="s">
        <v>445</v>
      </c>
      <c r="B180" s="115">
        <v>10889</v>
      </c>
      <c r="C180" s="116">
        <f t="shared" si="25"/>
        <v>25140940.415999997</v>
      </c>
      <c r="D180" s="116">
        <f t="shared" si="22"/>
        <v>1127269.0244663509</v>
      </c>
      <c r="E180" s="116">
        <f t="shared" si="26"/>
        <v>0</v>
      </c>
      <c r="F180" s="116">
        <f t="shared" si="27"/>
        <v>26268209.440466348</v>
      </c>
      <c r="G180" s="117">
        <f t="shared" si="28"/>
        <v>2412.3619653288961</v>
      </c>
      <c r="H180" s="107">
        <f t="shared" si="29"/>
        <v>1269.9380346711041</v>
      </c>
      <c r="I180" s="11">
        <f t="shared" si="30"/>
        <v>0</v>
      </c>
      <c r="J180" s="11">
        <f t="shared" si="31"/>
        <v>0</v>
      </c>
      <c r="K180" s="108">
        <f t="shared" si="23"/>
        <v>1015.9504277368833</v>
      </c>
      <c r="L180" s="118">
        <f t="shared" si="24"/>
        <v>11062684.207626922</v>
      </c>
      <c r="M180" s="119">
        <v>11369239.733960932</v>
      </c>
      <c r="N180" s="119"/>
      <c r="O180" s="128">
        <v>535</v>
      </c>
      <c r="P180" s="22" t="s">
        <v>445</v>
      </c>
      <c r="Q180" s="121">
        <v>0</v>
      </c>
      <c r="R180" s="122" t="s">
        <v>59</v>
      </c>
      <c r="U180" s="123" t="s">
        <v>446</v>
      </c>
      <c r="V180" s="124">
        <v>21.5</v>
      </c>
      <c r="W180" s="125">
        <v>27162322.559999999</v>
      </c>
      <c r="X180" s="126">
        <f t="shared" si="32"/>
        <v>126336384</v>
      </c>
      <c r="Y180" s="125">
        <v>1127269.0244663509</v>
      </c>
      <c r="Z180" s="125">
        <v>0</v>
      </c>
      <c r="AC180">
        <v>535</v>
      </c>
      <c r="AD180">
        <f>O180-AC180</f>
        <v>0</v>
      </c>
      <c r="AF180" s="127"/>
    </row>
    <row r="181" spans="1:32" ht="12.5" x14ac:dyDescent="0.25">
      <c r="A181" s="100" t="s">
        <v>447</v>
      </c>
      <c r="B181" s="115">
        <v>33210</v>
      </c>
      <c r="C181" s="116">
        <f t="shared" si="25"/>
        <v>112492953.13819999</v>
      </c>
      <c r="D181" s="116">
        <f t="shared" si="22"/>
        <v>6837078.5636225315</v>
      </c>
      <c r="E181" s="116">
        <f t="shared" si="26"/>
        <v>0</v>
      </c>
      <c r="F181" s="116">
        <f t="shared" si="27"/>
        <v>119330031.70182252</v>
      </c>
      <c r="G181" s="117">
        <f t="shared" si="28"/>
        <v>3593.1957754237433</v>
      </c>
      <c r="H181" s="107">
        <f t="shared" si="29"/>
        <v>89.104224576256911</v>
      </c>
      <c r="I181" s="11">
        <f t="shared" si="30"/>
        <v>0</v>
      </c>
      <c r="J181" s="11">
        <f t="shared" si="31"/>
        <v>0</v>
      </c>
      <c r="K181" s="108">
        <f t="shared" si="23"/>
        <v>71.283379661005526</v>
      </c>
      <c r="L181" s="118">
        <f t="shared" si="24"/>
        <v>2367321.0385419936</v>
      </c>
      <c r="M181" s="119">
        <v>3357854.8907179814</v>
      </c>
      <c r="N181" s="119"/>
      <c r="O181" s="128">
        <v>536</v>
      </c>
      <c r="P181" s="22" t="s">
        <v>447</v>
      </c>
      <c r="Q181" s="121">
        <v>0</v>
      </c>
      <c r="R181" s="122" t="s">
        <v>73</v>
      </c>
      <c r="U181" s="123" t="s">
        <v>448</v>
      </c>
      <c r="V181" s="124">
        <v>20</v>
      </c>
      <c r="W181" s="125">
        <v>113058244.36</v>
      </c>
      <c r="X181" s="126">
        <f t="shared" si="32"/>
        <v>565291221.79999995</v>
      </c>
      <c r="Y181" s="125">
        <v>6837078.5636225315</v>
      </c>
      <c r="Z181" s="125">
        <v>0</v>
      </c>
      <c r="AC181">
        <v>536</v>
      </c>
      <c r="AD181">
        <f>O181-AC181</f>
        <v>0</v>
      </c>
      <c r="AF181" s="127"/>
    </row>
    <row r="182" spans="1:32" ht="12.5" x14ac:dyDescent="0.25">
      <c r="A182" s="100" t="s">
        <v>449</v>
      </c>
      <c r="B182" s="115">
        <v>4815</v>
      </c>
      <c r="C182" s="116">
        <f t="shared" si="25"/>
        <v>15028673.750190472</v>
      </c>
      <c r="D182" s="116">
        <f t="shared" si="22"/>
        <v>420545.23884801584</v>
      </c>
      <c r="E182" s="116">
        <f t="shared" si="26"/>
        <v>0</v>
      </c>
      <c r="F182" s="116">
        <f t="shared" si="27"/>
        <v>15449218.989038488</v>
      </c>
      <c r="G182" s="117">
        <f t="shared" si="28"/>
        <v>3208.5605377026973</v>
      </c>
      <c r="H182" s="107">
        <f t="shared" si="29"/>
        <v>473.73946229730291</v>
      </c>
      <c r="I182" s="11">
        <f t="shared" si="30"/>
        <v>0</v>
      </c>
      <c r="J182" s="11">
        <f t="shared" si="31"/>
        <v>0</v>
      </c>
      <c r="K182" s="108">
        <f t="shared" si="23"/>
        <v>378.99156983784235</v>
      </c>
      <c r="L182" s="118">
        <f t="shared" si="24"/>
        <v>1824844.4087692108</v>
      </c>
      <c r="M182" s="119">
        <v>1942506.3567009526</v>
      </c>
      <c r="N182" s="119"/>
      <c r="O182" s="128">
        <v>538</v>
      </c>
      <c r="P182" s="129" t="s">
        <v>450</v>
      </c>
      <c r="Q182" s="121">
        <v>0</v>
      </c>
      <c r="R182" s="122" t="s">
        <v>70</v>
      </c>
      <c r="U182" s="123" t="s">
        <v>451</v>
      </c>
      <c r="V182" s="124">
        <v>21</v>
      </c>
      <c r="W182" s="125">
        <v>15859404.460000001</v>
      </c>
      <c r="X182" s="126">
        <f t="shared" si="32"/>
        <v>75520973.619047612</v>
      </c>
      <c r="Y182" s="125">
        <v>420545.23884801584</v>
      </c>
      <c r="Z182" s="125">
        <v>0</v>
      </c>
      <c r="AC182">
        <v>538</v>
      </c>
      <c r="AD182">
        <f>O182-AC182</f>
        <v>0</v>
      </c>
      <c r="AF182" s="127"/>
    </row>
    <row r="183" spans="1:32" ht="12.5" x14ac:dyDescent="0.25">
      <c r="A183" s="100" t="s">
        <v>452</v>
      </c>
      <c r="B183" s="115">
        <v>7885</v>
      </c>
      <c r="C183" s="116">
        <f t="shared" si="25"/>
        <v>18851784.885804877</v>
      </c>
      <c r="D183" s="116">
        <f t="shared" si="22"/>
        <v>2708471.3025105228</v>
      </c>
      <c r="E183" s="116">
        <f t="shared" si="26"/>
        <v>0</v>
      </c>
      <c r="F183" s="116">
        <f t="shared" si="27"/>
        <v>21560256.188315399</v>
      </c>
      <c r="G183" s="117">
        <f t="shared" si="28"/>
        <v>2734.3381342188204</v>
      </c>
      <c r="H183" s="107">
        <f t="shared" si="29"/>
        <v>947.96186578117977</v>
      </c>
      <c r="I183" s="11">
        <f t="shared" si="30"/>
        <v>0</v>
      </c>
      <c r="J183" s="11">
        <f t="shared" si="31"/>
        <v>0</v>
      </c>
      <c r="K183" s="108">
        <f t="shared" si="23"/>
        <v>758.36949262494386</v>
      </c>
      <c r="L183" s="118">
        <f t="shared" si="24"/>
        <v>5979743.4493476823</v>
      </c>
      <c r="M183" s="119">
        <v>6200361.5866965856</v>
      </c>
      <c r="N183" s="119"/>
      <c r="O183" s="128">
        <v>541</v>
      </c>
      <c r="P183" s="22" t="s">
        <v>452</v>
      </c>
      <c r="Q183" s="121">
        <v>0</v>
      </c>
      <c r="R183" s="122" t="s">
        <v>170</v>
      </c>
      <c r="U183" s="123" t="s">
        <v>453</v>
      </c>
      <c r="V183" s="124">
        <v>20.5</v>
      </c>
      <c r="W183" s="125">
        <v>19420180.41</v>
      </c>
      <c r="X183" s="126">
        <f t="shared" si="32"/>
        <v>94732587.365853652</v>
      </c>
      <c r="Y183" s="125">
        <v>2708471.3025105228</v>
      </c>
      <c r="Z183" s="125">
        <v>0</v>
      </c>
      <c r="AC183">
        <v>541</v>
      </c>
      <c r="AD183">
        <f>O183-AC183</f>
        <v>0</v>
      </c>
      <c r="AF183" s="127"/>
    </row>
    <row r="184" spans="1:32" ht="12.5" x14ac:dyDescent="0.25">
      <c r="A184" s="100" t="s">
        <v>454</v>
      </c>
      <c r="B184" s="115">
        <v>42010</v>
      </c>
      <c r="C184" s="116">
        <f t="shared" si="25"/>
        <v>166474682.42230767</v>
      </c>
      <c r="D184" s="116">
        <f t="shared" si="22"/>
        <v>7243680.8457510062</v>
      </c>
      <c r="E184" s="116">
        <f t="shared" si="26"/>
        <v>0</v>
      </c>
      <c r="F184" s="116">
        <f t="shared" si="27"/>
        <v>173718363.26805869</v>
      </c>
      <c r="G184" s="117">
        <f t="shared" si="28"/>
        <v>4135.1669428245341</v>
      </c>
      <c r="H184" s="107">
        <f t="shared" si="29"/>
        <v>-452.86694282453391</v>
      </c>
      <c r="I184" s="11">
        <f t="shared" si="30"/>
        <v>6.1155983578884063</v>
      </c>
      <c r="J184" s="11">
        <f t="shared" si="31"/>
        <v>36.115598357888409</v>
      </c>
      <c r="K184" s="108">
        <f t="shared" si="23"/>
        <v>-163.55560616615682</v>
      </c>
      <c r="L184" s="118">
        <f t="shared" si="24"/>
        <v>-6870971.0150402477</v>
      </c>
      <c r="M184" s="119">
        <v>-6824448.5058067292</v>
      </c>
      <c r="N184" s="119"/>
      <c r="O184" s="128">
        <v>543</v>
      </c>
      <c r="P184" s="22" t="s">
        <v>454</v>
      </c>
      <c r="Q184" s="121">
        <v>0</v>
      </c>
      <c r="R184" s="122" t="s">
        <v>67</v>
      </c>
      <c r="U184" s="123" t="s">
        <v>455</v>
      </c>
      <c r="V184" s="124">
        <v>19.5</v>
      </c>
      <c r="W184" s="125">
        <v>163128457.65000001</v>
      </c>
      <c r="X184" s="126">
        <f t="shared" si="32"/>
        <v>836556193.07692313</v>
      </c>
      <c r="Y184" s="125">
        <v>7243680.8457510062</v>
      </c>
      <c r="Z184" s="125">
        <v>0</v>
      </c>
      <c r="AC184">
        <v>543</v>
      </c>
      <c r="AD184">
        <f>O184-AC184</f>
        <v>0</v>
      </c>
      <c r="AF184" s="127"/>
    </row>
    <row r="185" spans="1:32" ht="12.5" x14ac:dyDescent="0.25">
      <c r="A185" s="100" t="s">
        <v>456</v>
      </c>
      <c r="B185" s="115">
        <v>9439</v>
      </c>
      <c r="C185" s="116">
        <f t="shared" si="25"/>
        <v>23830114.06404762</v>
      </c>
      <c r="D185" s="116">
        <f t="shared" si="22"/>
        <v>2460416.1883126716</v>
      </c>
      <c r="E185" s="116">
        <f t="shared" si="26"/>
        <v>0</v>
      </c>
      <c r="F185" s="116">
        <f t="shared" si="27"/>
        <v>26290530.252360292</v>
      </c>
      <c r="G185" s="117">
        <f t="shared" si="28"/>
        <v>2785.3088518233171</v>
      </c>
      <c r="H185" s="107">
        <f t="shared" si="29"/>
        <v>896.99114817668305</v>
      </c>
      <c r="I185" s="11">
        <f t="shared" si="30"/>
        <v>0</v>
      </c>
      <c r="J185" s="11">
        <f t="shared" si="31"/>
        <v>0</v>
      </c>
      <c r="K185" s="108">
        <f t="shared" si="23"/>
        <v>717.59291854134653</v>
      </c>
      <c r="L185" s="118">
        <f t="shared" si="24"/>
        <v>6773359.5581117701</v>
      </c>
      <c r="M185" s="119">
        <v>6273714.3220266644</v>
      </c>
      <c r="N185" s="119"/>
      <c r="O185" s="128">
        <v>545</v>
      </c>
      <c r="P185" s="129" t="s">
        <v>457</v>
      </c>
      <c r="Q185" s="121">
        <v>2</v>
      </c>
      <c r="R185" s="122" t="s">
        <v>183</v>
      </c>
      <c r="U185" s="123" t="s">
        <v>458</v>
      </c>
      <c r="V185" s="124">
        <v>21</v>
      </c>
      <c r="W185" s="125">
        <v>25147356.550000001</v>
      </c>
      <c r="X185" s="126">
        <f t="shared" si="32"/>
        <v>119749316.90476191</v>
      </c>
      <c r="Y185" s="125">
        <v>2460416.1883126716</v>
      </c>
      <c r="Z185" s="125">
        <v>0</v>
      </c>
      <c r="AC185">
        <v>545</v>
      </c>
      <c r="AD185">
        <f>O185-AC185</f>
        <v>0</v>
      </c>
      <c r="AF185" s="127"/>
    </row>
    <row r="186" spans="1:32" s="3" customFormat="1" x14ac:dyDescent="0.3">
      <c r="A186" s="100" t="s">
        <v>459</v>
      </c>
      <c r="B186" s="115">
        <v>16279</v>
      </c>
      <c r="C186" s="116">
        <f t="shared" si="25"/>
        <v>45830634.034072287</v>
      </c>
      <c r="D186" s="116">
        <f t="shared" si="22"/>
        <v>2402994.6183728911</v>
      </c>
      <c r="E186" s="116">
        <f t="shared" si="26"/>
        <v>0</v>
      </c>
      <c r="F186" s="116">
        <f t="shared" si="27"/>
        <v>48233628.652445182</v>
      </c>
      <c r="G186" s="117">
        <f t="shared" si="28"/>
        <v>2962.9356012313524</v>
      </c>
      <c r="H186" s="107">
        <f t="shared" si="29"/>
        <v>719.36439876864779</v>
      </c>
      <c r="I186" s="11">
        <f t="shared" si="30"/>
        <v>0</v>
      </c>
      <c r="J186" s="11">
        <f t="shared" si="31"/>
        <v>0</v>
      </c>
      <c r="K186" s="108">
        <f t="shared" si="23"/>
        <v>575.49151901491825</v>
      </c>
      <c r="L186" s="118">
        <f t="shared" si="24"/>
        <v>9368426.4380438551</v>
      </c>
      <c r="M186" s="119">
        <v>9435315.3260877058</v>
      </c>
      <c r="N186" s="119"/>
      <c r="O186" s="128">
        <v>560</v>
      </c>
      <c r="P186" s="22" t="s">
        <v>459</v>
      </c>
      <c r="Q186" s="121">
        <v>0</v>
      </c>
      <c r="R186" s="122" t="s">
        <v>64</v>
      </c>
      <c r="S186"/>
      <c r="T186"/>
      <c r="U186" s="123" t="s">
        <v>460</v>
      </c>
      <c r="V186" s="124">
        <v>20.75</v>
      </c>
      <c r="W186" s="125">
        <v>47788223.93</v>
      </c>
      <c r="X186" s="126">
        <f t="shared" si="32"/>
        <v>230304693.63855422</v>
      </c>
      <c r="Y186" s="125">
        <v>2402994.6183728911</v>
      </c>
      <c r="Z186" s="125">
        <v>0</v>
      </c>
      <c r="AA186"/>
      <c r="AB186"/>
      <c r="AC186">
        <v>560</v>
      </c>
      <c r="AD186">
        <f>O186-AC186</f>
        <v>0</v>
      </c>
      <c r="AE186"/>
      <c r="AF186" s="127"/>
    </row>
    <row r="187" spans="1:32" ht="12.5" x14ac:dyDescent="0.25">
      <c r="A187" s="100" t="s">
        <v>461</v>
      </c>
      <c r="B187" s="115">
        <v>1363</v>
      </c>
      <c r="C187" s="116">
        <f t="shared" si="25"/>
        <v>3338737.4198974357</v>
      </c>
      <c r="D187" s="116">
        <f t="shared" si="22"/>
        <v>330414.28762444173</v>
      </c>
      <c r="E187" s="116">
        <f t="shared" si="26"/>
        <v>0</v>
      </c>
      <c r="F187" s="116">
        <f t="shared" si="27"/>
        <v>3669151.7075218773</v>
      </c>
      <c r="G187" s="117">
        <f t="shared" si="28"/>
        <v>2691.9675036844292</v>
      </c>
      <c r="H187" s="107">
        <f t="shared" si="29"/>
        <v>990.33249631557101</v>
      </c>
      <c r="I187" s="11">
        <f t="shared" si="30"/>
        <v>0</v>
      </c>
      <c r="J187" s="11">
        <f t="shared" si="31"/>
        <v>0</v>
      </c>
      <c r="K187" s="108">
        <f t="shared" si="23"/>
        <v>792.2659970524569</v>
      </c>
      <c r="L187" s="118">
        <f t="shared" si="24"/>
        <v>1079858.5539824988</v>
      </c>
      <c r="M187" s="119">
        <v>976892.4112861536</v>
      </c>
      <c r="N187" s="119"/>
      <c r="O187" s="128">
        <v>561</v>
      </c>
      <c r="P187" s="22" t="s">
        <v>461</v>
      </c>
      <c r="Q187" s="121">
        <v>0</v>
      </c>
      <c r="R187" s="122" t="s">
        <v>70</v>
      </c>
      <c r="U187" s="123" t="s">
        <v>462</v>
      </c>
      <c r="V187" s="124">
        <v>19.5</v>
      </c>
      <c r="W187" s="125">
        <v>3271627.12</v>
      </c>
      <c r="X187" s="126">
        <f t="shared" si="32"/>
        <v>16777574.974358976</v>
      </c>
      <c r="Y187" s="125">
        <v>330414.28762444173</v>
      </c>
      <c r="Z187" s="125">
        <v>0</v>
      </c>
      <c r="AC187">
        <v>561</v>
      </c>
      <c r="AD187">
        <f>O187-AC187</f>
        <v>0</v>
      </c>
      <c r="AF187" s="127"/>
    </row>
    <row r="188" spans="1:32" x14ac:dyDescent="0.3">
      <c r="A188" s="100" t="s">
        <v>463</v>
      </c>
      <c r="B188" s="115">
        <v>9312</v>
      </c>
      <c r="C188" s="116">
        <f t="shared" si="25"/>
        <v>25269950.460681815</v>
      </c>
      <c r="D188" s="116">
        <f t="shared" si="22"/>
        <v>1800701.8892524871</v>
      </c>
      <c r="E188" s="116">
        <f t="shared" si="26"/>
        <v>0</v>
      </c>
      <c r="F188" s="116">
        <f t="shared" si="27"/>
        <v>27070652.349934302</v>
      </c>
      <c r="G188" s="117">
        <f t="shared" si="28"/>
        <v>2907.0717729740445</v>
      </c>
      <c r="H188" s="107">
        <f t="shared" si="29"/>
        <v>775.22822702595568</v>
      </c>
      <c r="I188" s="11">
        <f t="shared" si="30"/>
        <v>0</v>
      </c>
      <c r="J188" s="11">
        <f t="shared" si="31"/>
        <v>0</v>
      </c>
      <c r="K188" s="108">
        <f t="shared" si="23"/>
        <v>620.18258162076461</v>
      </c>
      <c r="L188" s="118">
        <f t="shared" si="24"/>
        <v>5775140.2000525603</v>
      </c>
      <c r="M188" s="119">
        <v>5832073.7727712356</v>
      </c>
      <c r="N188" s="119"/>
      <c r="O188" s="128">
        <v>562</v>
      </c>
      <c r="P188" s="22" t="s">
        <v>463</v>
      </c>
      <c r="Q188" s="121">
        <v>0</v>
      </c>
      <c r="R188" s="122" t="s">
        <v>73</v>
      </c>
      <c r="U188" s="123" t="s">
        <v>464</v>
      </c>
      <c r="V188" s="124">
        <v>22</v>
      </c>
      <c r="W188" s="125">
        <v>27936628.649999999</v>
      </c>
      <c r="X188" s="126">
        <f t="shared" si="32"/>
        <v>126984675.68181819</v>
      </c>
      <c r="Y188" s="125">
        <v>1800701.8892524871</v>
      </c>
      <c r="Z188" s="125">
        <v>0</v>
      </c>
      <c r="AB188" s="3"/>
      <c r="AC188" s="3">
        <v>562</v>
      </c>
      <c r="AD188">
        <f>O188-AC188</f>
        <v>0</v>
      </c>
      <c r="AE188" s="3"/>
      <c r="AF188" s="127"/>
    </row>
    <row r="189" spans="1:32" s="3" customFormat="1" x14ac:dyDescent="0.3">
      <c r="A189" s="100" t="s">
        <v>465</v>
      </c>
      <c r="B189" s="115">
        <v>7514</v>
      </c>
      <c r="C189" s="116">
        <f t="shared" si="25"/>
        <v>19445473.42060465</v>
      </c>
      <c r="D189" s="116">
        <f t="shared" si="22"/>
        <v>1186987.9145176869</v>
      </c>
      <c r="E189" s="116">
        <f t="shared" si="26"/>
        <v>0</v>
      </c>
      <c r="F189" s="116">
        <f t="shared" si="27"/>
        <v>20632461.335122336</v>
      </c>
      <c r="G189" s="117">
        <f t="shared" si="28"/>
        <v>2745.8692221349929</v>
      </c>
      <c r="H189" s="107">
        <f t="shared" si="29"/>
        <v>936.43077786500726</v>
      </c>
      <c r="I189" s="11">
        <f t="shared" si="30"/>
        <v>0</v>
      </c>
      <c r="J189" s="11">
        <f t="shared" si="31"/>
        <v>0</v>
      </c>
      <c r="K189" s="108">
        <f t="shared" si="23"/>
        <v>749.14462229200581</v>
      </c>
      <c r="L189" s="118">
        <f t="shared" si="24"/>
        <v>5629072.6919021318</v>
      </c>
      <c r="M189" s="119">
        <v>5859871.9181829849</v>
      </c>
      <c r="N189" s="119"/>
      <c r="O189" s="128">
        <v>563</v>
      </c>
      <c r="P189" s="22" t="s">
        <v>465</v>
      </c>
      <c r="Q189" s="121">
        <v>0</v>
      </c>
      <c r="R189" s="122" t="s">
        <v>59</v>
      </c>
      <c r="S189"/>
      <c r="T189"/>
      <c r="U189" s="123" t="s">
        <v>466</v>
      </c>
      <c r="V189" s="124">
        <v>21.5</v>
      </c>
      <c r="W189" s="125">
        <v>21008928.57</v>
      </c>
      <c r="X189" s="126">
        <f t="shared" si="32"/>
        <v>97715946.837209299</v>
      </c>
      <c r="Y189" s="125">
        <v>1186987.9145176869</v>
      </c>
      <c r="Z189" s="125">
        <v>0</v>
      </c>
      <c r="AA189"/>
      <c r="AB189"/>
      <c r="AC189">
        <v>563</v>
      </c>
      <c r="AD189">
        <f>O189-AC189</f>
        <v>0</v>
      </c>
      <c r="AE189"/>
      <c r="AF189" s="127"/>
    </row>
    <row r="190" spans="1:32" x14ac:dyDescent="0.3">
      <c r="A190" s="114" t="s">
        <v>467</v>
      </c>
      <c r="B190" s="115">
        <v>200526</v>
      </c>
      <c r="C190" s="116">
        <f t="shared" si="25"/>
        <v>650881555.01699996</v>
      </c>
      <c r="D190" s="116">
        <f t="shared" si="22"/>
        <v>39815513.692625269</v>
      </c>
      <c r="E190" s="116">
        <f t="shared" si="26"/>
        <v>0</v>
      </c>
      <c r="F190" s="116">
        <f t="shared" si="27"/>
        <v>690697068.70962524</v>
      </c>
      <c r="G190" s="117">
        <f t="shared" si="28"/>
        <v>3444.4265018482652</v>
      </c>
      <c r="H190" s="107">
        <f t="shared" si="29"/>
        <v>237.87349815173502</v>
      </c>
      <c r="I190" s="11">
        <f t="shared" si="30"/>
        <v>0</v>
      </c>
      <c r="J190" s="11">
        <f t="shared" si="31"/>
        <v>0</v>
      </c>
      <c r="K190" s="108">
        <f t="shared" si="23"/>
        <v>190.29879852138802</v>
      </c>
      <c r="L190" s="118">
        <f t="shared" si="24"/>
        <v>38159856.872299857</v>
      </c>
      <c r="M190" s="119">
        <v>38456801.594152018</v>
      </c>
      <c r="N190" s="119"/>
      <c r="O190" s="120">
        <v>564</v>
      </c>
      <c r="P190" s="129" t="s">
        <v>468</v>
      </c>
      <c r="Q190" s="121">
        <v>0</v>
      </c>
      <c r="R190" s="122" t="s">
        <v>59</v>
      </c>
      <c r="U190" s="123" t="s">
        <v>469</v>
      </c>
      <c r="V190" s="124">
        <v>20</v>
      </c>
      <c r="W190" s="125">
        <v>654152316.60000002</v>
      </c>
      <c r="X190" s="126">
        <f t="shared" si="32"/>
        <v>3270761583</v>
      </c>
      <c r="Y190" s="125">
        <v>39815513.692625269</v>
      </c>
      <c r="Z190" s="125">
        <v>0</v>
      </c>
      <c r="AA190" s="3"/>
      <c r="AC190">
        <v>564</v>
      </c>
      <c r="AD190">
        <f>O190-AC190</f>
        <v>0</v>
      </c>
      <c r="AF190" s="127"/>
    </row>
    <row r="191" spans="1:32" s="131" customFormat="1" x14ac:dyDescent="0.3">
      <c r="A191" s="100" t="s">
        <v>470</v>
      </c>
      <c r="B191" s="115">
        <v>3073</v>
      </c>
      <c r="C191" s="116">
        <f t="shared" si="25"/>
        <v>7595472.8992380938</v>
      </c>
      <c r="D191" s="116">
        <f t="shared" si="22"/>
        <v>1137400.4058065703</v>
      </c>
      <c r="E191" s="116">
        <f t="shared" si="26"/>
        <v>0</v>
      </c>
      <c r="F191" s="116">
        <f t="shared" si="27"/>
        <v>8732873.3050446641</v>
      </c>
      <c r="G191" s="117">
        <f t="shared" si="28"/>
        <v>2841.8071282280066</v>
      </c>
      <c r="H191" s="107">
        <f t="shared" si="29"/>
        <v>840.49287177199358</v>
      </c>
      <c r="I191" s="11">
        <f t="shared" si="30"/>
        <v>0</v>
      </c>
      <c r="J191" s="11">
        <f t="shared" si="31"/>
        <v>0</v>
      </c>
      <c r="K191" s="108">
        <f t="shared" si="23"/>
        <v>672.39429741759488</v>
      </c>
      <c r="L191" s="118">
        <f t="shared" si="24"/>
        <v>2066267.6759642691</v>
      </c>
      <c r="M191" s="119">
        <v>2157909.2389180958</v>
      </c>
      <c r="N191" s="119"/>
      <c r="O191" s="128">
        <v>576</v>
      </c>
      <c r="P191" s="22" t="s">
        <v>470</v>
      </c>
      <c r="Q191" s="121">
        <v>0</v>
      </c>
      <c r="R191" s="122" t="s">
        <v>64</v>
      </c>
      <c r="S191"/>
      <c r="T191"/>
      <c r="U191" s="123" t="s">
        <v>471</v>
      </c>
      <c r="V191" s="124">
        <v>21</v>
      </c>
      <c r="W191" s="125">
        <v>8015323.1600000001</v>
      </c>
      <c r="X191" s="126">
        <f t="shared" si="32"/>
        <v>38168205.523809522</v>
      </c>
      <c r="Y191" s="125">
        <v>1137400.4058065703</v>
      </c>
      <c r="Z191" s="125">
        <v>0</v>
      </c>
      <c r="AA191"/>
      <c r="AB191"/>
      <c r="AC191">
        <v>576</v>
      </c>
      <c r="AD191">
        <f>O191-AC191</f>
        <v>0</v>
      </c>
      <c r="AE191"/>
      <c r="AF191" s="127"/>
    </row>
    <row r="192" spans="1:32" x14ac:dyDescent="0.3">
      <c r="A192" s="100" t="s">
        <v>472</v>
      </c>
      <c r="B192" s="115">
        <v>10713</v>
      </c>
      <c r="C192" s="116">
        <f t="shared" si="25"/>
        <v>35734239.660096377</v>
      </c>
      <c r="D192" s="116">
        <f t="shared" si="22"/>
        <v>1365392.0643053607</v>
      </c>
      <c r="E192" s="116">
        <f t="shared" si="26"/>
        <v>0</v>
      </c>
      <c r="F192" s="116">
        <f t="shared" si="27"/>
        <v>37099631.724401735</v>
      </c>
      <c r="G192" s="117">
        <f t="shared" si="28"/>
        <v>3463.047860020698</v>
      </c>
      <c r="H192" s="107">
        <f t="shared" si="29"/>
        <v>219.25213997930223</v>
      </c>
      <c r="I192" s="11">
        <f t="shared" si="30"/>
        <v>0</v>
      </c>
      <c r="J192" s="11">
        <f t="shared" si="31"/>
        <v>0</v>
      </c>
      <c r="K192" s="108">
        <f t="shared" si="23"/>
        <v>175.4017119834418</v>
      </c>
      <c r="L192" s="118">
        <f t="shared" si="24"/>
        <v>1879078.5404786121</v>
      </c>
      <c r="M192" s="119">
        <v>1445339.6169445775</v>
      </c>
      <c r="N192" s="119"/>
      <c r="O192" s="128">
        <v>577</v>
      </c>
      <c r="P192" s="129" t="s">
        <v>473</v>
      </c>
      <c r="Q192" s="121">
        <v>0</v>
      </c>
      <c r="R192" s="122" t="s">
        <v>70</v>
      </c>
      <c r="U192" s="123" t="s">
        <v>474</v>
      </c>
      <c r="V192" s="124">
        <v>20.75</v>
      </c>
      <c r="W192" s="125">
        <v>37260576.530000001</v>
      </c>
      <c r="X192" s="126">
        <f t="shared" si="32"/>
        <v>179569043.51807228</v>
      </c>
      <c r="Y192" s="125">
        <v>1365392.0643053607</v>
      </c>
      <c r="Z192" s="125">
        <v>0</v>
      </c>
      <c r="AA192" s="3"/>
      <c r="AB192" s="131"/>
      <c r="AC192" s="131">
        <v>577</v>
      </c>
      <c r="AD192">
        <f>O192-AC192</f>
        <v>0</v>
      </c>
      <c r="AE192" s="131"/>
      <c r="AF192" s="127"/>
    </row>
    <row r="193" spans="1:32" ht="12.5" x14ac:dyDescent="0.25">
      <c r="A193" s="100" t="s">
        <v>475</v>
      </c>
      <c r="B193" s="115">
        <v>3491</v>
      </c>
      <c r="C193" s="116">
        <f t="shared" si="25"/>
        <v>8091344.5860454552</v>
      </c>
      <c r="D193" s="116">
        <f t="shared" si="22"/>
        <v>598150.62495432654</v>
      </c>
      <c r="E193" s="116">
        <f t="shared" si="26"/>
        <v>0</v>
      </c>
      <c r="F193" s="116">
        <f t="shared" si="27"/>
        <v>8689495.2109997813</v>
      </c>
      <c r="G193" s="117">
        <f t="shared" si="28"/>
        <v>2489.113494987047</v>
      </c>
      <c r="H193" s="107">
        <f t="shared" si="29"/>
        <v>1193.1865050129531</v>
      </c>
      <c r="I193" s="11">
        <f t="shared" si="30"/>
        <v>0</v>
      </c>
      <c r="J193" s="11">
        <f t="shared" si="31"/>
        <v>0</v>
      </c>
      <c r="K193" s="108">
        <f t="shared" si="23"/>
        <v>954.54920401036259</v>
      </c>
      <c r="L193" s="118">
        <f t="shared" si="24"/>
        <v>3332331.2712001759</v>
      </c>
      <c r="M193" s="119">
        <v>3208623.4720472726</v>
      </c>
      <c r="N193" s="119"/>
      <c r="O193" s="128">
        <v>578</v>
      </c>
      <c r="P193" s="22" t="s">
        <v>475</v>
      </c>
      <c r="Q193" s="121">
        <v>0</v>
      </c>
      <c r="R193" s="122" t="s">
        <v>142</v>
      </c>
      <c r="U193" s="123" t="s">
        <v>476</v>
      </c>
      <c r="V193" s="124">
        <v>22</v>
      </c>
      <c r="W193" s="125">
        <v>8945205.0700000003</v>
      </c>
      <c r="X193" s="126">
        <f t="shared" si="32"/>
        <v>40660023.045454547</v>
      </c>
      <c r="Y193" s="125">
        <v>598150.62495432654</v>
      </c>
      <c r="Z193" s="125">
        <v>0</v>
      </c>
      <c r="AC193">
        <v>578</v>
      </c>
      <c r="AD193">
        <f>O193-AC193</f>
        <v>0</v>
      </c>
      <c r="AF193" s="127"/>
    </row>
    <row r="194" spans="1:32" ht="12.5" x14ac:dyDescent="0.25">
      <c r="A194" s="100" t="s">
        <v>477</v>
      </c>
      <c r="B194" s="115">
        <v>5126</v>
      </c>
      <c r="C194" s="116">
        <f t="shared" si="25"/>
        <v>12581244.56805128</v>
      </c>
      <c r="D194" s="116">
        <f t="shared" si="22"/>
        <v>1595583.9490181</v>
      </c>
      <c r="E194" s="116">
        <f t="shared" si="26"/>
        <v>0</v>
      </c>
      <c r="F194" s="116">
        <f t="shared" si="27"/>
        <v>14176828.517069381</v>
      </c>
      <c r="G194" s="117">
        <f t="shared" si="28"/>
        <v>2765.6707992722163</v>
      </c>
      <c r="H194" s="107">
        <f t="shared" si="29"/>
        <v>916.62920072778388</v>
      </c>
      <c r="I194" s="11">
        <f t="shared" si="30"/>
        <v>0</v>
      </c>
      <c r="J194" s="11">
        <f t="shared" si="31"/>
        <v>0</v>
      </c>
      <c r="K194" s="108">
        <f t="shared" si="23"/>
        <v>733.30336058222713</v>
      </c>
      <c r="L194" s="118">
        <f t="shared" si="24"/>
        <v>3758913.0263444963</v>
      </c>
      <c r="M194" s="119">
        <v>3781269.3829538445</v>
      </c>
      <c r="N194" s="119"/>
      <c r="O194" s="128">
        <v>580</v>
      </c>
      <c r="P194" s="22" t="s">
        <v>477</v>
      </c>
      <c r="Q194" s="121">
        <v>0</v>
      </c>
      <c r="R194" s="122" t="s">
        <v>186</v>
      </c>
      <c r="U194" s="123" t="s">
        <v>478</v>
      </c>
      <c r="V194" s="124">
        <v>19.5</v>
      </c>
      <c r="W194" s="125">
        <v>12328355.23</v>
      </c>
      <c r="X194" s="126">
        <f t="shared" si="32"/>
        <v>63222334.512820512</v>
      </c>
      <c r="Y194" s="125">
        <v>1595583.9490181</v>
      </c>
      <c r="Z194" s="125">
        <v>0</v>
      </c>
      <c r="AC194">
        <v>580</v>
      </c>
      <c r="AD194">
        <f>O194-AC194</f>
        <v>0</v>
      </c>
      <c r="AF194" s="127"/>
    </row>
    <row r="195" spans="1:32" ht="12.5" x14ac:dyDescent="0.25">
      <c r="A195" s="100" t="s">
        <v>479</v>
      </c>
      <c r="B195" s="115">
        <v>6692</v>
      </c>
      <c r="C195" s="116">
        <f t="shared" si="25"/>
        <v>16754785.36533333</v>
      </c>
      <c r="D195" s="116">
        <f t="shared" si="22"/>
        <v>1973849.3174063074</v>
      </c>
      <c r="E195" s="116">
        <f t="shared" si="26"/>
        <v>0</v>
      </c>
      <c r="F195" s="116">
        <f t="shared" si="27"/>
        <v>18728634.682739638</v>
      </c>
      <c r="G195" s="117">
        <f t="shared" si="28"/>
        <v>2798.6602932964192</v>
      </c>
      <c r="H195" s="107">
        <f t="shared" si="29"/>
        <v>883.63970670358094</v>
      </c>
      <c r="I195" s="11">
        <f t="shared" si="30"/>
        <v>0</v>
      </c>
      <c r="J195" s="11">
        <f t="shared" si="31"/>
        <v>0</v>
      </c>
      <c r="K195" s="108">
        <f t="shared" si="23"/>
        <v>706.9117653628648</v>
      </c>
      <c r="L195" s="118">
        <f t="shared" si="24"/>
        <v>4730653.533808291</v>
      </c>
      <c r="M195" s="119">
        <v>4678537.9067314304</v>
      </c>
      <c r="N195" s="119"/>
      <c r="O195" s="128">
        <v>581</v>
      </c>
      <c r="P195" s="22" t="s">
        <v>479</v>
      </c>
      <c r="Q195" s="121">
        <v>0</v>
      </c>
      <c r="R195" s="122" t="s">
        <v>73</v>
      </c>
      <c r="U195" s="123" t="s">
        <v>480</v>
      </c>
      <c r="V195" s="124">
        <v>21</v>
      </c>
      <c r="W195" s="125">
        <v>17680929.280000001</v>
      </c>
      <c r="X195" s="126">
        <f t="shared" si="32"/>
        <v>84194901.333333328</v>
      </c>
      <c r="Y195" s="125">
        <v>1973849.3174063074</v>
      </c>
      <c r="Z195" s="125">
        <v>0</v>
      </c>
      <c r="AC195">
        <v>581</v>
      </c>
      <c r="AD195">
        <f>O195-AC195</f>
        <v>0</v>
      </c>
      <c r="AF195" s="127"/>
    </row>
    <row r="196" spans="1:32" ht="12.5" x14ac:dyDescent="0.25">
      <c r="A196" s="100" t="s">
        <v>481</v>
      </c>
      <c r="B196" s="115">
        <v>951</v>
      </c>
      <c r="C196" s="116">
        <f t="shared" si="25"/>
        <v>2456439.5372727271</v>
      </c>
      <c r="D196" s="116">
        <f t="shared" si="22"/>
        <v>316833.42800634267</v>
      </c>
      <c r="E196" s="116">
        <f t="shared" si="26"/>
        <v>0</v>
      </c>
      <c r="F196" s="116">
        <f t="shared" si="27"/>
        <v>2773272.9652790697</v>
      </c>
      <c r="G196" s="117">
        <f t="shared" si="28"/>
        <v>2916.1650528696841</v>
      </c>
      <c r="H196" s="107">
        <f t="shared" si="29"/>
        <v>766.13494713031605</v>
      </c>
      <c r="I196" s="11">
        <f t="shared" si="30"/>
        <v>0</v>
      </c>
      <c r="J196" s="11">
        <f t="shared" si="31"/>
        <v>0</v>
      </c>
      <c r="K196" s="108">
        <f t="shared" si="23"/>
        <v>612.90795770425291</v>
      </c>
      <c r="L196" s="118">
        <f t="shared" si="24"/>
        <v>582875.46777674451</v>
      </c>
      <c r="M196" s="119">
        <v>522158.71023255849</v>
      </c>
      <c r="N196" s="119"/>
      <c r="O196" s="128">
        <v>583</v>
      </c>
      <c r="P196" s="22" t="s">
        <v>481</v>
      </c>
      <c r="Q196" s="121">
        <v>0</v>
      </c>
      <c r="R196" s="122" t="s">
        <v>79</v>
      </c>
      <c r="U196" s="123" t="s">
        <v>482</v>
      </c>
      <c r="V196" s="124">
        <v>22</v>
      </c>
      <c r="W196" s="125">
        <v>2715661.8</v>
      </c>
      <c r="X196" s="126">
        <f t="shared" si="32"/>
        <v>12343917.272727273</v>
      </c>
      <c r="Y196" s="125">
        <v>316833.42800634267</v>
      </c>
      <c r="Z196" s="125">
        <v>0</v>
      </c>
      <c r="AC196">
        <v>583</v>
      </c>
      <c r="AD196">
        <f>O196-AC196</f>
        <v>0</v>
      </c>
      <c r="AF196" s="127"/>
    </row>
    <row r="197" spans="1:32" ht="12.5" x14ac:dyDescent="0.25">
      <c r="A197" s="100" t="s">
        <v>483</v>
      </c>
      <c r="B197" s="115">
        <v>2907</v>
      </c>
      <c r="C197" s="116">
        <f t="shared" si="25"/>
        <v>5896393.7041395344</v>
      </c>
      <c r="D197" s="116">
        <f t="shared" si="22"/>
        <v>591565.30387097632</v>
      </c>
      <c r="E197" s="116">
        <f t="shared" si="26"/>
        <v>0</v>
      </c>
      <c r="F197" s="116">
        <f t="shared" si="27"/>
        <v>6487959.0080105104</v>
      </c>
      <c r="G197" s="117">
        <f t="shared" si="28"/>
        <v>2231.8400440352634</v>
      </c>
      <c r="H197" s="107">
        <f t="shared" si="29"/>
        <v>1450.4599559647368</v>
      </c>
      <c r="I197" s="11">
        <f t="shared" si="30"/>
        <v>0</v>
      </c>
      <c r="J197" s="11">
        <f t="shared" si="31"/>
        <v>0</v>
      </c>
      <c r="K197" s="108">
        <f t="shared" si="23"/>
        <v>1160.3679647717895</v>
      </c>
      <c r="L197" s="118">
        <f t="shared" si="24"/>
        <v>3373189.6735915919</v>
      </c>
      <c r="M197" s="119">
        <v>3459466.786952381</v>
      </c>
      <c r="N197" s="119"/>
      <c r="O197" s="128">
        <v>584</v>
      </c>
      <c r="P197" s="22" t="s">
        <v>483</v>
      </c>
      <c r="Q197" s="121">
        <v>0</v>
      </c>
      <c r="R197" s="122" t="s">
        <v>103</v>
      </c>
      <c r="U197" s="123" t="s">
        <v>484</v>
      </c>
      <c r="V197" s="124">
        <v>21.5</v>
      </c>
      <c r="W197" s="125">
        <v>6370475.6100000003</v>
      </c>
      <c r="X197" s="126">
        <f t="shared" si="32"/>
        <v>29630119.116279069</v>
      </c>
      <c r="Y197" s="125">
        <v>591565.30387097632</v>
      </c>
      <c r="Z197" s="125">
        <v>0</v>
      </c>
      <c r="AC197">
        <v>584</v>
      </c>
      <c r="AD197">
        <f>O197-AC197</f>
        <v>0</v>
      </c>
      <c r="AF197" s="127"/>
    </row>
    <row r="198" spans="1:32" ht="12.5" x14ac:dyDescent="0.25">
      <c r="A198" s="100" t="s">
        <v>485</v>
      </c>
      <c r="B198" s="115">
        <v>1796</v>
      </c>
      <c r="C198" s="116">
        <f t="shared" si="25"/>
        <v>3717499.2042380949</v>
      </c>
      <c r="D198" s="116">
        <f t="shared" si="22"/>
        <v>759271.89032852196</v>
      </c>
      <c r="E198" s="116">
        <f t="shared" si="26"/>
        <v>0</v>
      </c>
      <c r="F198" s="116">
        <f t="shared" si="27"/>
        <v>4476771.0945666172</v>
      </c>
      <c r="G198" s="117">
        <f t="shared" si="28"/>
        <v>2492.6342397364238</v>
      </c>
      <c r="H198" s="107">
        <f t="shared" si="29"/>
        <v>1189.6657602635764</v>
      </c>
      <c r="I198" s="11">
        <f t="shared" si="30"/>
        <v>0</v>
      </c>
      <c r="J198" s="11">
        <f t="shared" si="31"/>
        <v>0</v>
      </c>
      <c r="K198" s="108">
        <f t="shared" si="23"/>
        <v>951.73260821086114</v>
      </c>
      <c r="L198" s="118">
        <f t="shared" si="24"/>
        <v>1709311.7643467067</v>
      </c>
      <c r="M198" s="119">
        <v>1664925.4264990478</v>
      </c>
      <c r="N198" s="119"/>
      <c r="O198" s="128">
        <v>588</v>
      </c>
      <c r="P198" s="22" t="s">
        <v>485</v>
      </c>
      <c r="Q198" s="121">
        <v>0</v>
      </c>
      <c r="R198" s="122" t="s">
        <v>75</v>
      </c>
      <c r="U198" s="123" t="s">
        <v>486</v>
      </c>
      <c r="V198" s="124">
        <v>21</v>
      </c>
      <c r="W198" s="125">
        <v>3922989.11</v>
      </c>
      <c r="X198" s="126">
        <f t="shared" si="32"/>
        <v>18680900.523809522</v>
      </c>
      <c r="Y198" s="125">
        <v>759271.89032852196</v>
      </c>
      <c r="Z198" s="125">
        <v>0</v>
      </c>
      <c r="AC198">
        <v>588</v>
      </c>
      <c r="AD198">
        <f>O198-AC198</f>
        <v>0</v>
      </c>
      <c r="AF198" s="127"/>
    </row>
    <row r="199" spans="1:32" ht="12.5" x14ac:dyDescent="0.25">
      <c r="A199" s="100" t="s">
        <v>487</v>
      </c>
      <c r="B199" s="115">
        <v>3981</v>
      </c>
      <c r="C199" s="116">
        <f t="shared" si="25"/>
        <v>10010082.669976471</v>
      </c>
      <c r="D199" s="116">
        <f t="shared" si="22"/>
        <v>1009953.147029295</v>
      </c>
      <c r="E199" s="116">
        <f t="shared" si="26"/>
        <v>0</v>
      </c>
      <c r="F199" s="116">
        <f t="shared" si="27"/>
        <v>11020035.817005767</v>
      </c>
      <c r="G199" s="117">
        <f t="shared" si="28"/>
        <v>2768.1577033423177</v>
      </c>
      <c r="H199" s="107">
        <f t="shared" si="29"/>
        <v>914.14229665768244</v>
      </c>
      <c r="I199" s="11">
        <f t="shared" si="30"/>
        <v>0</v>
      </c>
      <c r="J199" s="11">
        <f t="shared" si="31"/>
        <v>0</v>
      </c>
      <c r="K199" s="108">
        <f t="shared" si="23"/>
        <v>731.31383732614597</v>
      </c>
      <c r="L199" s="118">
        <f t="shared" si="24"/>
        <v>2911360.3863953869</v>
      </c>
      <c r="M199" s="119">
        <v>2983839.441991529</v>
      </c>
      <c r="N199" s="119"/>
      <c r="O199" s="128">
        <v>592</v>
      </c>
      <c r="P199" s="22" t="s">
        <v>487</v>
      </c>
      <c r="Q199" s="121">
        <v>0</v>
      </c>
      <c r="R199" s="122" t="s">
        <v>110</v>
      </c>
      <c r="U199" s="123" t="s">
        <v>488</v>
      </c>
      <c r="V199" s="124">
        <v>21.25</v>
      </c>
      <c r="W199" s="125">
        <v>10689158.630000001</v>
      </c>
      <c r="X199" s="126">
        <f t="shared" si="32"/>
        <v>50301922.964705884</v>
      </c>
      <c r="Y199" s="125">
        <v>1009953.147029295</v>
      </c>
      <c r="Z199" s="125">
        <v>0</v>
      </c>
      <c r="AC199">
        <v>592</v>
      </c>
      <c r="AD199">
        <f>O199-AC199</f>
        <v>0</v>
      </c>
      <c r="AF199" s="127"/>
    </row>
    <row r="200" spans="1:32" ht="12.5" x14ac:dyDescent="0.25">
      <c r="A200" s="100" t="s">
        <v>489</v>
      </c>
      <c r="B200" s="115">
        <v>18475</v>
      </c>
      <c r="C200" s="116">
        <f t="shared" si="25"/>
        <v>51508854.77018182</v>
      </c>
      <c r="D200" s="116">
        <f t="shared" si="22"/>
        <v>4368953.7341422522</v>
      </c>
      <c r="E200" s="116">
        <f t="shared" si="26"/>
        <v>0</v>
      </c>
      <c r="F200" s="116">
        <f t="shared" si="27"/>
        <v>55877808.504324071</v>
      </c>
      <c r="G200" s="117">
        <f t="shared" si="28"/>
        <v>3024.5092559850646</v>
      </c>
      <c r="H200" s="107">
        <f t="shared" si="29"/>
        <v>657.79074401493563</v>
      </c>
      <c r="I200" s="11">
        <f t="shared" si="30"/>
        <v>0</v>
      </c>
      <c r="J200" s="11">
        <f t="shared" si="31"/>
        <v>0</v>
      </c>
      <c r="K200" s="108">
        <f t="shared" si="23"/>
        <v>526.23259521194848</v>
      </c>
      <c r="L200" s="118">
        <f t="shared" si="24"/>
        <v>9722147.1965407487</v>
      </c>
      <c r="M200" s="119">
        <v>9788559.8975854591</v>
      </c>
      <c r="N200" s="119"/>
      <c r="O200" s="128">
        <v>593</v>
      </c>
      <c r="P200" s="22" t="s">
        <v>489</v>
      </c>
      <c r="Q200" s="121">
        <v>0</v>
      </c>
      <c r="R200" s="122" t="s">
        <v>75</v>
      </c>
      <c r="U200" s="123" t="s">
        <v>490</v>
      </c>
      <c r="V200" s="124">
        <v>22</v>
      </c>
      <c r="W200" s="125">
        <v>56944462.560000002</v>
      </c>
      <c r="X200" s="126">
        <f t="shared" si="32"/>
        <v>258838466.18181819</v>
      </c>
      <c r="Y200" s="125">
        <v>4368953.7341422522</v>
      </c>
      <c r="Z200" s="125">
        <v>0</v>
      </c>
      <c r="AC200">
        <v>593</v>
      </c>
      <c r="AD200">
        <f>O200-AC200</f>
        <v>0</v>
      </c>
      <c r="AF200" s="127"/>
    </row>
    <row r="201" spans="1:32" ht="12.5" x14ac:dyDescent="0.25">
      <c r="A201" s="100" t="s">
        <v>491</v>
      </c>
      <c r="B201" s="115">
        <v>4697</v>
      </c>
      <c r="C201" s="116">
        <f t="shared" si="25"/>
        <v>9793153.3500240948</v>
      </c>
      <c r="D201" s="116">
        <f t="shared" si="22"/>
        <v>1387405.5886544143</v>
      </c>
      <c r="E201" s="116">
        <f t="shared" si="26"/>
        <v>0</v>
      </c>
      <c r="F201" s="116">
        <f t="shared" si="27"/>
        <v>11180558.938678509</v>
      </c>
      <c r="G201" s="117">
        <f t="shared" si="28"/>
        <v>2380.3617071915069</v>
      </c>
      <c r="H201" s="107">
        <f t="shared" si="29"/>
        <v>1301.9382928084933</v>
      </c>
      <c r="I201" s="11">
        <f t="shared" si="30"/>
        <v>0</v>
      </c>
      <c r="J201" s="11">
        <f t="shared" si="31"/>
        <v>0</v>
      </c>
      <c r="K201" s="108">
        <f t="shared" si="23"/>
        <v>1041.5506342467947</v>
      </c>
      <c r="L201" s="118">
        <f t="shared" si="24"/>
        <v>4892163.3290571952</v>
      </c>
      <c r="M201" s="119">
        <v>4913831.6164318072</v>
      </c>
      <c r="N201" s="119"/>
      <c r="O201" s="128">
        <v>595</v>
      </c>
      <c r="P201" s="22" t="s">
        <v>491</v>
      </c>
      <c r="Q201" s="121">
        <v>0</v>
      </c>
      <c r="R201" s="122" t="s">
        <v>159</v>
      </c>
      <c r="U201" s="123" t="s">
        <v>492</v>
      </c>
      <c r="V201" s="124">
        <v>20.75</v>
      </c>
      <c r="W201" s="125">
        <v>10211453.869999999</v>
      </c>
      <c r="X201" s="126">
        <f t="shared" si="32"/>
        <v>49211825.879518069</v>
      </c>
      <c r="Y201" s="125">
        <v>1387405.5886544143</v>
      </c>
      <c r="Z201" s="125">
        <v>0</v>
      </c>
      <c r="AC201">
        <v>595</v>
      </c>
      <c r="AD201">
        <f>O201-AC201</f>
        <v>0</v>
      </c>
      <c r="AF201" s="127"/>
    </row>
    <row r="202" spans="1:32" ht="12.5" x14ac:dyDescent="0.25">
      <c r="A202" s="100" t="s">
        <v>493</v>
      </c>
      <c r="B202" s="115">
        <v>19377</v>
      </c>
      <c r="C202" s="116">
        <f t="shared" si="25"/>
        <v>61398937.430682346</v>
      </c>
      <c r="D202" s="116">
        <f t="shared" si="22"/>
        <v>5362981.946208247</v>
      </c>
      <c r="E202" s="116">
        <f t="shared" si="26"/>
        <v>0</v>
      </c>
      <c r="F202" s="116">
        <f t="shared" si="27"/>
        <v>66761919.376890592</v>
      </c>
      <c r="G202" s="117">
        <f t="shared" si="28"/>
        <v>3445.4208276250497</v>
      </c>
      <c r="H202" s="107">
        <f t="shared" si="29"/>
        <v>236.87917237495049</v>
      </c>
      <c r="I202" s="11">
        <f t="shared" si="30"/>
        <v>0</v>
      </c>
      <c r="J202" s="11">
        <f t="shared" si="31"/>
        <v>0</v>
      </c>
      <c r="K202" s="108">
        <f t="shared" si="23"/>
        <v>189.5033378999604</v>
      </c>
      <c r="L202" s="118">
        <f t="shared" si="24"/>
        <v>3672006.1784875328</v>
      </c>
      <c r="M202" s="119">
        <v>3267696.0343491724</v>
      </c>
      <c r="N202" s="119"/>
      <c r="O202" s="128">
        <v>598</v>
      </c>
      <c r="P202" s="129" t="s">
        <v>494</v>
      </c>
      <c r="Q202" s="121">
        <v>3</v>
      </c>
      <c r="R202" s="122" t="s">
        <v>183</v>
      </c>
      <c r="U202" s="123" t="s">
        <v>495</v>
      </c>
      <c r="V202" s="124">
        <v>21.25</v>
      </c>
      <c r="W202" s="125">
        <v>65564191.979999997</v>
      </c>
      <c r="X202" s="126">
        <f t="shared" si="32"/>
        <v>308537374.02352941</v>
      </c>
      <c r="Y202" s="125">
        <v>5362981.946208247</v>
      </c>
      <c r="Z202" s="125">
        <v>0</v>
      </c>
      <c r="AC202">
        <v>598</v>
      </c>
      <c r="AD202">
        <f>O202-AC202</f>
        <v>0</v>
      </c>
      <c r="AF202" s="127"/>
    </row>
    <row r="203" spans="1:32" ht="12.5" x14ac:dyDescent="0.25">
      <c r="A203" s="100" t="s">
        <v>496</v>
      </c>
      <c r="B203" s="115">
        <v>11067</v>
      </c>
      <c r="C203" s="116">
        <f t="shared" si="25"/>
        <v>28484652.273121953</v>
      </c>
      <c r="D203" s="116">
        <f t="shared" si="22"/>
        <v>2807423.1234159381</v>
      </c>
      <c r="E203" s="116">
        <f t="shared" si="26"/>
        <v>0</v>
      </c>
      <c r="F203" s="116">
        <f t="shared" si="27"/>
        <v>31292075.396537893</v>
      </c>
      <c r="G203" s="117">
        <f t="shared" si="28"/>
        <v>2827.5120083616057</v>
      </c>
      <c r="H203" s="107">
        <f t="shared" si="29"/>
        <v>854.78799163839449</v>
      </c>
      <c r="I203" s="11">
        <f t="shared" si="30"/>
        <v>0</v>
      </c>
      <c r="J203" s="11">
        <f t="shared" si="31"/>
        <v>0</v>
      </c>
      <c r="K203" s="108">
        <f t="shared" si="23"/>
        <v>683.83039331071564</v>
      </c>
      <c r="L203" s="118">
        <f t="shared" si="24"/>
        <v>7567950.96276969</v>
      </c>
      <c r="M203" s="119">
        <v>6954542.774770733</v>
      </c>
      <c r="N203" s="119"/>
      <c r="O203" s="128">
        <v>599</v>
      </c>
      <c r="P203" s="129" t="s">
        <v>497</v>
      </c>
      <c r="Q203" s="121">
        <v>3</v>
      </c>
      <c r="R203" s="122" t="s">
        <v>183</v>
      </c>
      <c r="U203" s="123" t="s">
        <v>496</v>
      </c>
      <c r="V203" s="124">
        <v>20.5</v>
      </c>
      <c r="W203" s="125">
        <v>29343486.010000002</v>
      </c>
      <c r="X203" s="126">
        <f t="shared" si="32"/>
        <v>143138956.14634147</v>
      </c>
      <c r="Y203" s="125">
        <v>2807423.1234159381</v>
      </c>
      <c r="Z203" s="125">
        <v>0</v>
      </c>
      <c r="AC203">
        <v>599</v>
      </c>
      <c r="AD203">
        <f>O203-AC203</f>
        <v>0</v>
      </c>
      <c r="AF203" s="127"/>
    </row>
    <row r="204" spans="1:32" ht="12.5" x14ac:dyDescent="0.25">
      <c r="A204" s="100" t="s">
        <v>498</v>
      </c>
      <c r="B204" s="115">
        <v>4202</v>
      </c>
      <c r="C204" s="116">
        <f t="shared" si="25"/>
        <v>8953833.9073809497</v>
      </c>
      <c r="D204" s="116">
        <f t="shared" si="22"/>
        <v>1478148.7945433869</v>
      </c>
      <c r="E204" s="116">
        <f t="shared" si="26"/>
        <v>0</v>
      </c>
      <c r="F204" s="116">
        <f t="shared" si="27"/>
        <v>10431982.701924337</v>
      </c>
      <c r="G204" s="117">
        <f t="shared" si="28"/>
        <v>2482.6232036945116</v>
      </c>
      <c r="H204" s="107">
        <f t="shared" si="29"/>
        <v>1199.6767963054886</v>
      </c>
      <c r="I204" s="11">
        <f t="shared" si="30"/>
        <v>0</v>
      </c>
      <c r="J204" s="11">
        <f t="shared" si="31"/>
        <v>0</v>
      </c>
      <c r="K204" s="108">
        <f t="shared" si="23"/>
        <v>959.74143704439086</v>
      </c>
      <c r="L204" s="118">
        <f t="shared" si="24"/>
        <v>4032833.5184605303</v>
      </c>
      <c r="M204" s="119">
        <v>3967760.8819809528</v>
      </c>
      <c r="N204" s="119"/>
      <c r="O204" s="128">
        <v>601</v>
      </c>
      <c r="P204" s="22" t="s">
        <v>498</v>
      </c>
      <c r="Q204" s="121">
        <v>0</v>
      </c>
      <c r="R204" s="122" t="s">
        <v>110</v>
      </c>
      <c r="U204" s="123" t="s">
        <v>499</v>
      </c>
      <c r="V204" s="124">
        <v>21</v>
      </c>
      <c r="W204" s="125">
        <v>9448769.4499999993</v>
      </c>
      <c r="X204" s="126">
        <f t="shared" si="32"/>
        <v>44994140.238095231</v>
      </c>
      <c r="Y204" s="125">
        <v>1478148.7945433869</v>
      </c>
      <c r="Z204" s="125">
        <v>0</v>
      </c>
      <c r="AC204">
        <v>601</v>
      </c>
      <c r="AD204">
        <f>O204-AC204</f>
        <v>0</v>
      </c>
      <c r="AF204" s="127"/>
    </row>
    <row r="205" spans="1:32" ht="12.5" x14ac:dyDescent="0.25">
      <c r="A205" s="100" t="s">
        <v>500</v>
      </c>
      <c r="B205" s="115">
        <v>19163</v>
      </c>
      <c r="C205" s="116">
        <f t="shared" si="25"/>
        <v>75165117.521599993</v>
      </c>
      <c r="D205" s="116">
        <f t="shared" si="22"/>
        <v>3473066.6345325895</v>
      </c>
      <c r="E205" s="116">
        <f t="shared" si="26"/>
        <v>0</v>
      </c>
      <c r="F205" s="116">
        <f t="shared" si="27"/>
        <v>78638184.156132579</v>
      </c>
      <c r="G205" s="117">
        <f t="shared" si="28"/>
        <v>4103.6468275391417</v>
      </c>
      <c r="H205" s="107">
        <f t="shared" si="29"/>
        <v>-421.34682753914149</v>
      </c>
      <c r="I205" s="11">
        <f t="shared" si="30"/>
        <v>6.0434563129130305</v>
      </c>
      <c r="J205" s="11">
        <f t="shared" si="31"/>
        <v>36.04345631291303</v>
      </c>
      <c r="K205" s="108">
        <f t="shared" si="23"/>
        <v>-151.86795970991545</v>
      </c>
      <c r="L205" s="118">
        <f t="shared" si="24"/>
        <v>-2910245.7119211098</v>
      </c>
      <c r="M205" s="119">
        <v>-2925456.844153374</v>
      </c>
      <c r="N205" s="119"/>
      <c r="O205" s="128">
        <v>604</v>
      </c>
      <c r="P205" s="129" t="s">
        <v>501</v>
      </c>
      <c r="Q205" s="121">
        <v>0</v>
      </c>
      <c r="R205" s="122" t="s">
        <v>73</v>
      </c>
      <c r="U205" s="123" t="s">
        <v>502</v>
      </c>
      <c r="V205" s="124">
        <v>20</v>
      </c>
      <c r="W205" s="125">
        <v>75542831.680000007</v>
      </c>
      <c r="X205" s="126">
        <f t="shared" si="32"/>
        <v>377714158.40000004</v>
      </c>
      <c r="Y205" s="125">
        <v>3473066.6345325895</v>
      </c>
      <c r="Z205" s="125">
        <v>0</v>
      </c>
      <c r="AC205">
        <v>604</v>
      </c>
      <c r="AD205">
        <f>O205-AC205</f>
        <v>0</v>
      </c>
      <c r="AF205" s="127"/>
    </row>
    <row r="206" spans="1:32" x14ac:dyDescent="0.3">
      <c r="A206" s="100" t="s">
        <v>503</v>
      </c>
      <c r="B206" s="115">
        <v>4514</v>
      </c>
      <c r="C206" s="116">
        <f t="shared" si="25"/>
        <v>9329332.2175308615</v>
      </c>
      <c r="D206" s="116">
        <f t="shared" si="22"/>
        <v>1139366.0026545988</v>
      </c>
      <c r="E206" s="116">
        <f t="shared" si="26"/>
        <v>0</v>
      </c>
      <c r="F206" s="116">
        <f t="shared" si="27"/>
        <v>10468698.220185461</v>
      </c>
      <c r="G206" s="117">
        <f t="shared" si="28"/>
        <v>2319.1622109405098</v>
      </c>
      <c r="H206" s="107">
        <f t="shared" si="29"/>
        <v>1363.1377890594904</v>
      </c>
      <c r="I206" s="11">
        <f t="shared" si="30"/>
        <v>0</v>
      </c>
      <c r="J206" s="11">
        <f t="shared" si="31"/>
        <v>0</v>
      </c>
      <c r="K206" s="108">
        <f t="shared" si="23"/>
        <v>1090.5102312475924</v>
      </c>
      <c r="L206" s="118">
        <f t="shared" si="24"/>
        <v>4922563.1838516323</v>
      </c>
      <c r="M206" s="119">
        <v>4871361.7109254319</v>
      </c>
      <c r="N206" s="119"/>
      <c r="O206" s="128">
        <v>607</v>
      </c>
      <c r="P206" s="22" t="s">
        <v>503</v>
      </c>
      <c r="Q206" s="121">
        <v>0</v>
      </c>
      <c r="R206" s="122" t="s">
        <v>170</v>
      </c>
      <c r="U206" s="123" t="s">
        <v>504</v>
      </c>
      <c r="V206" s="124">
        <v>20.25</v>
      </c>
      <c r="W206" s="125">
        <v>9493415.9499999993</v>
      </c>
      <c r="X206" s="126">
        <f t="shared" si="32"/>
        <v>46881066.419753082</v>
      </c>
      <c r="Y206" s="125">
        <v>1139366.0026545988</v>
      </c>
      <c r="Z206" s="125">
        <v>0</v>
      </c>
      <c r="AB206" s="3"/>
      <c r="AC206" s="3">
        <v>607</v>
      </c>
      <c r="AD206">
        <f>O206-AC206</f>
        <v>0</v>
      </c>
      <c r="AE206" s="3"/>
      <c r="AF206" s="127"/>
    </row>
    <row r="207" spans="1:32" s="3" customFormat="1" x14ac:dyDescent="0.3">
      <c r="A207" s="100" t="s">
        <v>505</v>
      </c>
      <c r="B207" s="115">
        <v>2233</v>
      </c>
      <c r="C207" s="116">
        <f t="shared" si="25"/>
        <v>5133885.2014146335</v>
      </c>
      <c r="D207" s="116">
        <f t="shared" si="22"/>
        <v>489347.10091286892</v>
      </c>
      <c r="E207" s="116">
        <f t="shared" si="26"/>
        <v>0</v>
      </c>
      <c r="F207" s="116">
        <f t="shared" si="27"/>
        <v>5623232.3023275025</v>
      </c>
      <c r="G207" s="117">
        <f t="shared" si="28"/>
        <v>2518.2410668730417</v>
      </c>
      <c r="H207" s="107">
        <f t="shared" si="29"/>
        <v>1164.0589331269584</v>
      </c>
      <c r="I207" s="11">
        <f t="shared" si="30"/>
        <v>0</v>
      </c>
      <c r="J207" s="11">
        <f t="shared" si="31"/>
        <v>0</v>
      </c>
      <c r="K207" s="108">
        <f t="shared" si="23"/>
        <v>931.24714650156682</v>
      </c>
      <c r="L207" s="118">
        <f t="shared" si="24"/>
        <v>2079474.8781379987</v>
      </c>
      <c r="M207" s="119">
        <v>2010376.6460526837</v>
      </c>
      <c r="N207" s="119"/>
      <c r="O207" s="128">
        <v>608</v>
      </c>
      <c r="P207" s="129" t="s">
        <v>506</v>
      </c>
      <c r="Q207" s="121">
        <v>0</v>
      </c>
      <c r="R207" s="122" t="s">
        <v>85</v>
      </c>
      <c r="S207"/>
      <c r="T207"/>
      <c r="U207" s="123" t="s">
        <v>507</v>
      </c>
      <c r="V207" s="124">
        <v>20.5</v>
      </c>
      <c r="W207" s="125">
        <v>5288675.71</v>
      </c>
      <c r="X207" s="126">
        <f t="shared" si="32"/>
        <v>25798418.097560976</v>
      </c>
      <c r="Y207" s="125">
        <v>489347.10091286892</v>
      </c>
      <c r="Z207" s="125">
        <v>0</v>
      </c>
      <c r="AA207"/>
      <c r="AB207"/>
      <c r="AC207">
        <v>608</v>
      </c>
      <c r="AD207">
        <f>O207-AC207</f>
        <v>0</v>
      </c>
      <c r="AE207"/>
      <c r="AF207" s="127"/>
    </row>
    <row r="208" spans="1:32" x14ac:dyDescent="0.3">
      <c r="A208" s="100" t="s">
        <v>508</v>
      </c>
      <c r="B208" s="115">
        <v>85059</v>
      </c>
      <c r="C208" s="116">
        <f t="shared" si="25"/>
        <v>264632930.46136707</v>
      </c>
      <c r="D208" s="116">
        <f t="shared" si="22"/>
        <v>15572508.687081993</v>
      </c>
      <c r="E208" s="116">
        <f t="shared" si="26"/>
        <v>0</v>
      </c>
      <c r="F208" s="116">
        <f t="shared" si="27"/>
        <v>280205439.14844906</v>
      </c>
      <c r="G208" s="117">
        <f t="shared" si="28"/>
        <v>3294.247982558566</v>
      </c>
      <c r="H208" s="107">
        <f t="shared" si="29"/>
        <v>388.05201744143415</v>
      </c>
      <c r="I208" s="11">
        <f t="shared" si="30"/>
        <v>0</v>
      </c>
      <c r="J208" s="11">
        <f t="shared" si="31"/>
        <v>0</v>
      </c>
      <c r="K208" s="108">
        <f t="shared" si="23"/>
        <v>310.44161395314734</v>
      </c>
      <c r="L208" s="118">
        <f t="shared" si="24"/>
        <v>26405853.241240758</v>
      </c>
      <c r="M208" s="132">
        <v>27892317.921608061</v>
      </c>
      <c r="N208" s="119"/>
      <c r="O208" s="128">
        <v>609</v>
      </c>
      <c r="P208" s="129" t="s">
        <v>509</v>
      </c>
      <c r="Q208" s="121">
        <v>0</v>
      </c>
      <c r="R208" s="122" t="s">
        <v>85</v>
      </c>
      <c r="U208" s="123" t="s">
        <v>510</v>
      </c>
      <c r="V208" s="124">
        <v>19.75</v>
      </c>
      <c r="W208" s="125">
        <v>262638209.88</v>
      </c>
      <c r="X208" s="126">
        <f t="shared" si="32"/>
        <v>1329813720.9113925</v>
      </c>
      <c r="Y208" s="125">
        <v>15572508.687081993</v>
      </c>
      <c r="Z208" s="125">
        <v>0</v>
      </c>
      <c r="AA208" s="3"/>
      <c r="AC208">
        <v>609</v>
      </c>
      <c r="AD208">
        <f>O208-AC208</f>
        <v>0</v>
      </c>
      <c r="AF208" s="127"/>
    </row>
    <row r="209" spans="1:32" ht="12.5" x14ac:dyDescent="0.25">
      <c r="A209" s="100" t="s">
        <v>511</v>
      </c>
      <c r="B209" s="115">
        <v>5108</v>
      </c>
      <c r="C209" s="116">
        <f t="shared" si="25"/>
        <v>16983257.252390243</v>
      </c>
      <c r="D209" s="116">
        <f t="shared" si="22"/>
        <v>636209.72642064781</v>
      </c>
      <c r="E209" s="116">
        <f t="shared" si="26"/>
        <v>0</v>
      </c>
      <c r="F209" s="116">
        <f t="shared" si="27"/>
        <v>17619466.978810892</v>
      </c>
      <c r="G209" s="117">
        <f t="shared" si="28"/>
        <v>3449.386644246455</v>
      </c>
      <c r="H209" s="107">
        <f t="shared" si="29"/>
        <v>232.91335575354515</v>
      </c>
      <c r="I209" s="11">
        <f t="shared" si="30"/>
        <v>0</v>
      </c>
      <c r="J209" s="11">
        <f t="shared" si="31"/>
        <v>0</v>
      </c>
      <c r="K209" s="108">
        <f t="shared" si="23"/>
        <v>186.33068460283613</v>
      </c>
      <c r="L209" s="118">
        <f t="shared" si="24"/>
        <v>951777.13695128693</v>
      </c>
      <c r="M209" s="119">
        <v>1148815.8857756082</v>
      </c>
      <c r="N209" s="119"/>
      <c r="O209" s="128">
        <v>611</v>
      </c>
      <c r="P209" s="129" t="s">
        <v>512</v>
      </c>
      <c r="Q209" s="121">
        <v>0</v>
      </c>
      <c r="R209" s="122" t="s">
        <v>67</v>
      </c>
      <c r="U209" s="123" t="s">
        <v>513</v>
      </c>
      <c r="V209" s="124">
        <v>20.5</v>
      </c>
      <c r="W209" s="125">
        <v>17495315.260000002</v>
      </c>
      <c r="X209" s="126">
        <f t="shared" si="32"/>
        <v>85343001.268292695</v>
      </c>
      <c r="Y209" s="125">
        <v>636209.72642064781</v>
      </c>
      <c r="Z209" s="125">
        <v>0</v>
      </c>
      <c r="AC209">
        <v>611</v>
      </c>
      <c r="AD209">
        <f>O209-AC209</f>
        <v>0</v>
      </c>
      <c r="AF209" s="127"/>
    </row>
    <row r="210" spans="1:32" ht="12.5" x14ac:dyDescent="0.25">
      <c r="A210" s="100" t="s">
        <v>514</v>
      </c>
      <c r="B210" s="115">
        <v>3424</v>
      </c>
      <c r="C210" s="116">
        <f t="shared" si="25"/>
        <v>7279899.9971494246</v>
      </c>
      <c r="D210" s="116">
        <f t="shared" si="22"/>
        <v>739047.35090478556</v>
      </c>
      <c r="E210" s="116">
        <f t="shared" si="26"/>
        <v>0</v>
      </c>
      <c r="F210" s="116">
        <f t="shared" si="27"/>
        <v>8018947.3480542097</v>
      </c>
      <c r="G210" s="117">
        <f t="shared" si="28"/>
        <v>2341.9822862307856</v>
      </c>
      <c r="H210" s="107">
        <f t="shared" si="29"/>
        <v>1340.3177137692146</v>
      </c>
      <c r="I210" s="11">
        <f t="shared" si="30"/>
        <v>0</v>
      </c>
      <c r="J210" s="11">
        <f t="shared" si="31"/>
        <v>0</v>
      </c>
      <c r="K210" s="108">
        <f t="shared" si="23"/>
        <v>1072.2541710153716</v>
      </c>
      <c r="L210" s="118">
        <f t="shared" si="24"/>
        <v>3671398.2815566324</v>
      </c>
      <c r="M210" s="119">
        <v>3521513.3759190803</v>
      </c>
      <c r="N210" s="119"/>
      <c r="O210" s="128">
        <v>614</v>
      </c>
      <c r="P210" s="22" t="s">
        <v>514</v>
      </c>
      <c r="Q210" s="121">
        <v>0</v>
      </c>
      <c r="R210" s="122" t="s">
        <v>79</v>
      </c>
      <c r="U210" s="123" t="s">
        <v>515</v>
      </c>
      <c r="V210" s="124">
        <v>21.75</v>
      </c>
      <c r="W210" s="125">
        <v>7956674.6200000001</v>
      </c>
      <c r="X210" s="126">
        <f t="shared" si="32"/>
        <v>36582412.045977011</v>
      </c>
      <c r="Y210" s="125">
        <v>739047.35090478556</v>
      </c>
      <c r="Z210" s="125">
        <v>0</v>
      </c>
      <c r="AC210">
        <v>614</v>
      </c>
      <c r="AD210">
        <f>O210-AC210</f>
        <v>0</v>
      </c>
      <c r="AF210" s="127"/>
    </row>
    <row r="211" spans="1:32" ht="12.5" x14ac:dyDescent="0.25">
      <c r="A211" s="100" t="s">
        <v>516</v>
      </c>
      <c r="B211" s="115">
        <v>8187</v>
      </c>
      <c r="C211" s="116">
        <f t="shared" si="25"/>
        <v>17163032.454536587</v>
      </c>
      <c r="D211" s="116">
        <f t="shared" ref="D211:D274" si="33">Y211</f>
        <v>2583568.791176137</v>
      </c>
      <c r="E211" s="116">
        <f t="shared" si="26"/>
        <v>0</v>
      </c>
      <c r="F211" s="116">
        <f t="shared" si="27"/>
        <v>19746601.245712724</v>
      </c>
      <c r="G211" s="117">
        <f t="shared" si="28"/>
        <v>2411.94591983788</v>
      </c>
      <c r="H211" s="107">
        <f t="shared" si="29"/>
        <v>1270.3540801621202</v>
      </c>
      <c r="I211" s="11">
        <f t="shared" si="30"/>
        <v>0</v>
      </c>
      <c r="J211" s="11">
        <f t="shared" si="31"/>
        <v>0</v>
      </c>
      <c r="K211" s="108">
        <f t="shared" ref="K211:K274" si="34">IF(H211&gt;0,H211*0.8,J211*H211/100)</f>
        <v>1016.2832641296962</v>
      </c>
      <c r="L211" s="118">
        <f t="shared" ref="L211:L274" si="35">K211*B211</f>
        <v>8320311.0834298236</v>
      </c>
      <c r="M211" s="119">
        <v>8295912.7142478051</v>
      </c>
      <c r="N211" s="119"/>
      <c r="O211" s="128">
        <v>615</v>
      </c>
      <c r="P211" s="22" t="s">
        <v>516</v>
      </c>
      <c r="Q211" s="121">
        <v>0</v>
      </c>
      <c r="R211" s="122" t="s">
        <v>59</v>
      </c>
      <c r="U211" s="123" t="s">
        <v>517</v>
      </c>
      <c r="V211" s="124">
        <v>20.5</v>
      </c>
      <c r="W211" s="125">
        <v>17680510.82</v>
      </c>
      <c r="X211" s="126">
        <f t="shared" si="32"/>
        <v>86246394.243902445</v>
      </c>
      <c r="Y211" s="125">
        <v>2583568.791176137</v>
      </c>
      <c r="Z211" s="125">
        <v>0</v>
      </c>
      <c r="AC211">
        <v>615</v>
      </c>
      <c r="AD211">
        <f>O211-AC211</f>
        <v>0</v>
      </c>
      <c r="AF211" s="127"/>
    </row>
    <row r="212" spans="1:32" ht="12.5" x14ac:dyDescent="0.25">
      <c r="A212" s="100" t="s">
        <v>518</v>
      </c>
      <c r="B212" s="115">
        <v>1988</v>
      </c>
      <c r="C212" s="116">
        <f t="shared" ref="C212:C275" si="36">$V$15*X212/100</f>
        <v>5611307.3393181814</v>
      </c>
      <c r="D212" s="116">
        <f t="shared" si="33"/>
        <v>407446.94784578832</v>
      </c>
      <c r="E212" s="116">
        <f t="shared" ref="E212:E275" si="37">IF(Z212=0,0,3.1*Z212/100/2)</f>
        <v>0</v>
      </c>
      <c r="F212" s="116">
        <f t="shared" ref="F212:F275" si="38">C212+D212+E212</f>
        <v>6018754.2871639701</v>
      </c>
      <c r="G212" s="117">
        <f t="shared" ref="G212:G275" si="39">F212/B212</f>
        <v>3027.5423979698039</v>
      </c>
      <c r="H212" s="107">
        <f t="shared" ref="H212:H275" si="40">$G$15-G212</f>
        <v>654.75760203019627</v>
      </c>
      <c r="I212" s="11">
        <f t="shared" ref="I212:I275" si="41">IF(H212&lt;0,LN(-H212),0)</f>
        <v>0</v>
      </c>
      <c r="J212" s="11">
        <f t="shared" ref="J212:J275" si="42">IF(H212&lt;0,30+I212,0)</f>
        <v>0</v>
      </c>
      <c r="K212" s="108">
        <f t="shared" si="34"/>
        <v>523.80608162415706</v>
      </c>
      <c r="L212" s="118">
        <f t="shared" si="35"/>
        <v>1041326.4902688243</v>
      </c>
      <c r="M212" s="119">
        <v>850559.59758181858</v>
      </c>
      <c r="N212" s="119"/>
      <c r="O212" s="128">
        <v>616</v>
      </c>
      <c r="P212" s="22" t="s">
        <v>518</v>
      </c>
      <c r="Q212" s="121">
        <v>0</v>
      </c>
      <c r="R212" s="122" t="s">
        <v>67</v>
      </c>
      <c r="U212" s="123" t="s">
        <v>519</v>
      </c>
      <c r="V212" s="124">
        <v>22</v>
      </c>
      <c r="W212" s="125">
        <v>6203455.3499999996</v>
      </c>
      <c r="X212" s="126">
        <f t="shared" ref="X212:X275" si="43">100*W212/V212</f>
        <v>28197524.318181816</v>
      </c>
      <c r="Y212" s="125">
        <v>407446.94784578832</v>
      </c>
      <c r="Z212" s="125">
        <v>0</v>
      </c>
      <c r="AC212">
        <v>616</v>
      </c>
      <c r="AD212">
        <f>O212-AC212</f>
        <v>0</v>
      </c>
      <c r="AF212" s="127"/>
    </row>
    <row r="213" spans="1:32" ht="12.5" x14ac:dyDescent="0.25">
      <c r="A213" s="100" t="s">
        <v>520</v>
      </c>
      <c r="B213" s="115">
        <v>3003</v>
      </c>
      <c r="C213" s="116">
        <f t="shared" si="36"/>
        <v>6992606.9090232551</v>
      </c>
      <c r="D213" s="116">
        <f t="shared" si="33"/>
        <v>544090.82456945581</v>
      </c>
      <c r="E213" s="116">
        <f t="shared" si="37"/>
        <v>0</v>
      </c>
      <c r="F213" s="116">
        <f t="shared" si="38"/>
        <v>7536697.7335927114</v>
      </c>
      <c r="G213" s="117">
        <f t="shared" si="39"/>
        <v>2509.7228550092277</v>
      </c>
      <c r="H213" s="107">
        <f t="shared" si="40"/>
        <v>1172.5771449907725</v>
      </c>
      <c r="I213" s="11">
        <f t="shared" si="41"/>
        <v>0</v>
      </c>
      <c r="J213" s="11">
        <f t="shared" si="42"/>
        <v>0</v>
      </c>
      <c r="K213" s="108">
        <f t="shared" si="34"/>
        <v>938.06171599261802</v>
      </c>
      <c r="L213" s="118">
        <f t="shared" si="35"/>
        <v>2816999.333125832</v>
      </c>
      <c r="M213" s="119">
        <v>2909247.7029469772</v>
      </c>
      <c r="N213" s="119"/>
      <c r="O213" s="128">
        <v>619</v>
      </c>
      <c r="P213" s="22" t="s">
        <v>520</v>
      </c>
      <c r="Q213" s="121">
        <v>0</v>
      </c>
      <c r="R213" s="122" t="s">
        <v>73</v>
      </c>
      <c r="U213" s="123" t="s">
        <v>521</v>
      </c>
      <c r="V213" s="124">
        <v>21.5</v>
      </c>
      <c r="W213" s="125">
        <v>7554826.5599999996</v>
      </c>
      <c r="X213" s="126">
        <f t="shared" si="43"/>
        <v>35138728.186046511</v>
      </c>
      <c r="Y213" s="125">
        <v>544090.82456945581</v>
      </c>
      <c r="Z213" s="125">
        <v>0</v>
      </c>
      <c r="AC213">
        <v>619</v>
      </c>
      <c r="AD213">
        <f>O213-AC213</f>
        <v>0</v>
      </c>
      <c r="AF213" s="127"/>
    </row>
    <row r="214" spans="1:32" ht="12.5" x14ac:dyDescent="0.25">
      <c r="A214" s="100" t="s">
        <v>522</v>
      </c>
      <c r="B214" s="115">
        <v>2735</v>
      </c>
      <c r="C214" s="116">
        <f t="shared" si="36"/>
        <v>5895655.5807441855</v>
      </c>
      <c r="D214" s="116">
        <f t="shared" si="33"/>
        <v>1232821.5240136131</v>
      </c>
      <c r="E214" s="116">
        <f t="shared" si="37"/>
        <v>0</v>
      </c>
      <c r="F214" s="116">
        <f t="shared" si="38"/>
        <v>7128477.1047577988</v>
      </c>
      <c r="G214" s="117">
        <f t="shared" si="39"/>
        <v>2606.3901662734183</v>
      </c>
      <c r="H214" s="107">
        <f t="shared" si="40"/>
        <v>1075.9098337265818</v>
      </c>
      <c r="I214" s="11">
        <f t="shared" si="41"/>
        <v>0</v>
      </c>
      <c r="J214" s="11">
        <f t="shared" si="42"/>
        <v>0</v>
      </c>
      <c r="K214" s="108">
        <f t="shared" si="34"/>
        <v>860.72786698126549</v>
      </c>
      <c r="L214" s="118">
        <f t="shared" si="35"/>
        <v>2354090.7161937612</v>
      </c>
      <c r="M214" s="119">
        <v>2191463.1212465125</v>
      </c>
      <c r="N214" s="119"/>
      <c r="O214" s="128">
        <v>620</v>
      </c>
      <c r="P214" s="22" t="s">
        <v>522</v>
      </c>
      <c r="Q214" s="121">
        <v>0</v>
      </c>
      <c r="R214" s="122" t="s">
        <v>142</v>
      </c>
      <c r="U214" s="123" t="s">
        <v>523</v>
      </c>
      <c r="V214" s="124">
        <v>21.5</v>
      </c>
      <c r="W214" s="125">
        <v>6369678.1399999997</v>
      </c>
      <c r="X214" s="126">
        <f t="shared" si="43"/>
        <v>29626409.953488372</v>
      </c>
      <c r="Y214" s="125">
        <v>1232821.5240136131</v>
      </c>
      <c r="Z214" s="125">
        <v>0</v>
      </c>
      <c r="AC214">
        <v>620</v>
      </c>
      <c r="AD214">
        <f>O214-AC214</f>
        <v>0</v>
      </c>
      <c r="AF214" s="127"/>
    </row>
    <row r="215" spans="1:32" ht="12.5" x14ac:dyDescent="0.25">
      <c r="A215" s="100" t="s">
        <v>524</v>
      </c>
      <c r="B215" s="115">
        <v>2234</v>
      </c>
      <c r="C215" s="116">
        <f t="shared" si="36"/>
        <v>5697834.2371500004</v>
      </c>
      <c r="D215" s="116">
        <f t="shared" si="33"/>
        <v>1324146.6107300688</v>
      </c>
      <c r="E215" s="116">
        <f t="shared" si="37"/>
        <v>0</v>
      </c>
      <c r="F215" s="116">
        <f t="shared" si="38"/>
        <v>7021980.8478800692</v>
      </c>
      <c r="G215" s="117">
        <f t="shared" si="39"/>
        <v>3143.232250617757</v>
      </c>
      <c r="H215" s="107">
        <f t="shared" si="40"/>
        <v>539.06774938224316</v>
      </c>
      <c r="I215" s="11">
        <f t="shared" si="41"/>
        <v>0</v>
      </c>
      <c r="J215" s="11">
        <f t="shared" si="42"/>
        <v>0</v>
      </c>
      <c r="K215" s="108">
        <f t="shared" si="34"/>
        <v>431.25419950579453</v>
      </c>
      <c r="L215" s="118">
        <f t="shared" si="35"/>
        <v>963421.88169594493</v>
      </c>
      <c r="M215" s="119">
        <v>1041538.6346614636</v>
      </c>
      <c r="N215" s="119"/>
      <c r="O215" s="128">
        <v>623</v>
      </c>
      <c r="P215" s="22" t="s">
        <v>524</v>
      </c>
      <c r="Q215" s="121">
        <v>0</v>
      </c>
      <c r="R215" s="122" t="s">
        <v>75</v>
      </c>
      <c r="U215" s="123" t="s">
        <v>525</v>
      </c>
      <c r="V215" s="124">
        <v>20</v>
      </c>
      <c r="W215" s="125">
        <v>5726466.5700000003</v>
      </c>
      <c r="X215" s="126">
        <f t="shared" si="43"/>
        <v>28632332.850000001</v>
      </c>
      <c r="Y215" s="125">
        <v>1324146.6107300688</v>
      </c>
      <c r="Z215" s="125">
        <v>0</v>
      </c>
      <c r="AC215">
        <v>623</v>
      </c>
      <c r="AD215">
        <f>O215-AC215</f>
        <v>0</v>
      </c>
      <c r="AF215" s="127"/>
    </row>
    <row r="216" spans="1:32" ht="12.5" x14ac:dyDescent="0.25">
      <c r="A216" s="100" t="s">
        <v>526</v>
      </c>
      <c r="B216" s="115">
        <v>5340</v>
      </c>
      <c r="C216" s="116">
        <f t="shared" si="36"/>
        <v>17383559.199061729</v>
      </c>
      <c r="D216" s="116">
        <f t="shared" si="33"/>
        <v>723393.39152918186</v>
      </c>
      <c r="E216" s="116">
        <f t="shared" si="37"/>
        <v>0</v>
      </c>
      <c r="F216" s="116">
        <f t="shared" si="38"/>
        <v>18106952.590590909</v>
      </c>
      <c r="G216" s="117">
        <f t="shared" si="39"/>
        <v>3390.8150918709566</v>
      </c>
      <c r="H216" s="107">
        <f t="shared" si="40"/>
        <v>291.48490812904356</v>
      </c>
      <c r="I216" s="11">
        <f t="shared" si="41"/>
        <v>0</v>
      </c>
      <c r="J216" s="11">
        <f t="shared" si="42"/>
        <v>0</v>
      </c>
      <c r="K216" s="108">
        <f t="shared" si="34"/>
        <v>233.18792650323485</v>
      </c>
      <c r="L216" s="118">
        <f t="shared" si="35"/>
        <v>1245223.5275272741</v>
      </c>
      <c r="M216" s="119">
        <v>1300376.254206416</v>
      </c>
      <c r="N216" s="119"/>
      <c r="O216" s="128">
        <v>624</v>
      </c>
      <c r="P216" s="129" t="s">
        <v>527</v>
      </c>
      <c r="Q216" s="121">
        <v>1</v>
      </c>
      <c r="R216" s="122" t="s">
        <v>107</v>
      </c>
      <c r="U216" s="123" t="s">
        <v>526</v>
      </c>
      <c r="V216" s="124">
        <v>20.25</v>
      </c>
      <c r="W216" s="125">
        <v>17689300.190000001</v>
      </c>
      <c r="X216" s="126">
        <f t="shared" si="43"/>
        <v>87354568.839506179</v>
      </c>
      <c r="Y216" s="125">
        <v>723393.39152918186</v>
      </c>
      <c r="Z216" s="125">
        <v>0</v>
      </c>
      <c r="AC216">
        <v>624</v>
      </c>
      <c r="AD216">
        <f>O216-AC216</f>
        <v>0</v>
      </c>
      <c r="AF216" s="127"/>
    </row>
    <row r="217" spans="1:32" ht="12.5" x14ac:dyDescent="0.25">
      <c r="A217" s="100" t="s">
        <v>528</v>
      </c>
      <c r="B217" s="115">
        <v>3188</v>
      </c>
      <c r="C217" s="116">
        <f t="shared" si="36"/>
        <v>8624415.9326419737</v>
      </c>
      <c r="D217" s="116">
        <f t="shared" si="33"/>
        <v>604357.63818004343</v>
      </c>
      <c r="E217" s="116">
        <f t="shared" si="37"/>
        <v>0</v>
      </c>
      <c r="F217" s="116">
        <f t="shared" si="38"/>
        <v>9228773.5708220173</v>
      </c>
      <c r="G217" s="117">
        <f t="shared" si="39"/>
        <v>2894.8474187020129</v>
      </c>
      <c r="H217" s="107">
        <f t="shared" si="40"/>
        <v>787.45258129798731</v>
      </c>
      <c r="I217" s="11">
        <f t="shared" si="41"/>
        <v>0</v>
      </c>
      <c r="J217" s="11">
        <f t="shared" si="42"/>
        <v>0</v>
      </c>
      <c r="K217" s="108">
        <f t="shared" si="34"/>
        <v>629.96206503838994</v>
      </c>
      <c r="L217" s="118">
        <f t="shared" si="35"/>
        <v>2008319.0633423871</v>
      </c>
      <c r="M217" s="119">
        <v>2074273.2563358026</v>
      </c>
      <c r="N217" s="119"/>
      <c r="O217" s="128">
        <v>625</v>
      </c>
      <c r="P217" s="22" t="s">
        <v>528</v>
      </c>
      <c r="Q217" s="121">
        <v>0</v>
      </c>
      <c r="R217" s="122" t="s">
        <v>59</v>
      </c>
      <c r="U217" s="123" t="s">
        <v>529</v>
      </c>
      <c r="V217" s="124">
        <v>20.25</v>
      </c>
      <c r="W217" s="125">
        <v>8776101.6400000006</v>
      </c>
      <c r="X217" s="126">
        <f t="shared" si="43"/>
        <v>43338773.530864194</v>
      </c>
      <c r="Y217" s="125">
        <v>604357.63818004343</v>
      </c>
      <c r="Z217" s="125">
        <v>0</v>
      </c>
      <c r="AC217">
        <v>625</v>
      </c>
      <c r="AD217">
        <f>O217-AC217</f>
        <v>0</v>
      </c>
      <c r="AF217" s="127"/>
    </row>
    <row r="218" spans="1:32" ht="12.5" x14ac:dyDescent="0.25">
      <c r="A218" s="100" t="s">
        <v>530</v>
      </c>
      <c r="B218" s="115">
        <v>5446</v>
      </c>
      <c r="C218" s="116">
        <f t="shared" si="36"/>
        <v>13777325.67513253</v>
      </c>
      <c r="D218" s="116">
        <f t="shared" si="33"/>
        <v>5642410.6753797634</v>
      </c>
      <c r="E218" s="116">
        <f t="shared" si="37"/>
        <v>0</v>
      </c>
      <c r="F218" s="116">
        <f t="shared" si="38"/>
        <v>19419736.350512292</v>
      </c>
      <c r="G218" s="117">
        <f t="shared" si="39"/>
        <v>3565.8715296570495</v>
      </c>
      <c r="H218" s="107">
        <f t="shared" si="40"/>
        <v>116.42847034295073</v>
      </c>
      <c r="I218" s="11">
        <f t="shared" si="41"/>
        <v>0</v>
      </c>
      <c r="J218" s="11">
        <f t="shared" si="42"/>
        <v>0</v>
      </c>
      <c r="K218" s="108">
        <f t="shared" si="34"/>
        <v>93.142776274360585</v>
      </c>
      <c r="L218" s="118">
        <f t="shared" si="35"/>
        <v>507255.55959016777</v>
      </c>
      <c r="M218" s="119">
        <v>369868.75603443244</v>
      </c>
      <c r="N218" s="119"/>
      <c r="O218" s="128">
        <v>626</v>
      </c>
      <c r="P218" s="22" t="s">
        <v>530</v>
      </c>
      <c r="Q218" s="121">
        <v>0</v>
      </c>
      <c r="R218" s="122" t="s">
        <v>59</v>
      </c>
      <c r="U218" s="123" t="s">
        <v>530</v>
      </c>
      <c r="V218" s="124">
        <v>20.75</v>
      </c>
      <c r="W218" s="125">
        <v>14365804.41</v>
      </c>
      <c r="X218" s="126">
        <f t="shared" si="43"/>
        <v>69232792.3373494</v>
      </c>
      <c r="Y218" s="125">
        <v>5642410.6753797634</v>
      </c>
      <c r="Z218" s="125">
        <v>0</v>
      </c>
      <c r="AC218">
        <v>626</v>
      </c>
      <c r="AD218">
        <f>O218-AC218</f>
        <v>0</v>
      </c>
      <c r="AF218" s="127"/>
    </row>
    <row r="219" spans="1:32" ht="12.5" x14ac:dyDescent="0.25">
      <c r="A219" s="100" t="s">
        <v>531</v>
      </c>
      <c r="B219" s="115">
        <v>1579</v>
      </c>
      <c r="C219" s="116">
        <f t="shared" si="36"/>
        <v>3632727.9917974682</v>
      </c>
      <c r="D219" s="116">
        <f t="shared" si="33"/>
        <v>547366.42115724576</v>
      </c>
      <c r="E219" s="116">
        <f t="shared" si="37"/>
        <v>0</v>
      </c>
      <c r="F219" s="116">
        <f t="shared" si="38"/>
        <v>4180094.4129547141</v>
      </c>
      <c r="G219" s="117">
        <f t="shared" si="39"/>
        <v>2647.3048847084951</v>
      </c>
      <c r="H219" s="107">
        <f t="shared" si="40"/>
        <v>1034.995115291505</v>
      </c>
      <c r="I219" s="11">
        <f t="shared" si="41"/>
        <v>0</v>
      </c>
      <c r="J219" s="11">
        <f t="shared" si="42"/>
        <v>0</v>
      </c>
      <c r="K219" s="108">
        <f t="shared" si="34"/>
        <v>827.99609223320408</v>
      </c>
      <c r="L219" s="118">
        <f t="shared" si="35"/>
        <v>1307405.8296362292</v>
      </c>
      <c r="M219" s="119">
        <v>1273753.3073660762</v>
      </c>
      <c r="N219" s="119"/>
      <c r="O219" s="128">
        <v>630</v>
      </c>
      <c r="P219" s="22" t="s">
        <v>531</v>
      </c>
      <c r="Q219" s="121">
        <v>0</v>
      </c>
      <c r="R219" s="122" t="s">
        <v>59</v>
      </c>
      <c r="U219" s="123" t="s">
        <v>532</v>
      </c>
      <c r="V219" s="124">
        <v>19.75</v>
      </c>
      <c r="W219" s="125">
        <v>3605345.62</v>
      </c>
      <c r="X219" s="126">
        <f t="shared" si="43"/>
        <v>18254914.53164557</v>
      </c>
      <c r="Y219" s="125">
        <v>547366.42115724576</v>
      </c>
      <c r="Z219" s="125">
        <v>0</v>
      </c>
      <c r="AC219">
        <v>630</v>
      </c>
      <c r="AD219">
        <f>O219-AC219</f>
        <v>0</v>
      </c>
      <c r="AF219" s="127"/>
    </row>
    <row r="220" spans="1:32" ht="12.5" x14ac:dyDescent="0.25">
      <c r="A220" s="100" t="s">
        <v>533</v>
      </c>
      <c r="B220" s="115">
        <v>2075</v>
      </c>
      <c r="C220" s="116">
        <f t="shared" si="36"/>
        <v>6409880.3597241379</v>
      </c>
      <c r="D220" s="116">
        <f t="shared" si="33"/>
        <v>283314.53275023861</v>
      </c>
      <c r="E220" s="116">
        <f t="shared" si="37"/>
        <v>0</v>
      </c>
      <c r="F220" s="116">
        <f t="shared" si="38"/>
        <v>6693194.8924743766</v>
      </c>
      <c r="G220" s="117">
        <f t="shared" si="39"/>
        <v>3225.6360927587357</v>
      </c>
      <c r="H220" s="107">
        <f t="shared" si="40"/>
        <v>456.6639072412645</v>
      </c>
      <c r="I220" s="11">
        <f t="shared" si="41"/>
        <v>0</v>
      </c>
      <c r="J220" s="11">
        <f t="shared" si="42"/>
        <v>0</v>
      </c>
      <c r="K220" s="108">
        <f t="shared" si="34"/>
        <v>365.33112579301161</v>
      </c>
      <c r="L220" s="118">
        <f t="shared" si="35"/>
        <v>758062.08602049912</v>
      </c>
      <c r="M220" s="119">
        <v>851770.67161904811</v>
      </c>
      <c r="N220" s="119"/>
      <c r="O220" s="128">
        <v>631</v>
      </c>
      <c r="P220" s="22" t="s">
        <v>533</v>
      </c>
      <c r="Q220" s="121">
        <v>0</v>
      </c>
      <c r="R220" s="122" t="s">
        <v>70</v>
      </c>
      <c r="U220" s="123" t="s">
        <v>534</v>
      </c>
      <c r="V220" s="124">
        <v>21.75</v>
      </c>
      <c r="W220" s="125">
        <v>7005773.7599999998</v>
      </c>
      <c r="X220" s="126">
        <f t="shared" si="43"/>
        <v>32210454.068965517</v>
      </c>
      <c r="Y220" s="125">
        <v>283314.53275023861</v>
      </c>
      <c r="Z220" s="125">
        <v>0</v>
      </c>
      <c r="AC220">
        <v>631</v>
      </c>
      <c r="AD220">
        <f>O220-AC220</f>
        <v>0</v>
      </c>
      <c r="AF220" s="127"/>
    </row>
    <row r="221" spans="1:32" ht="12.5" x14ac:dyDescent="0.25">
      <c r="A221" s="100" t="s">
        <v>535</v>
      </c>
      <c r="B221" s="115">
        <v>6627</v>
      </c>
      <c r="C221" s="116">
        <f t="shared" si="36"/>
        <v>17896027.62247619</v>
      </c>
      <c r="D221" s="116">
        <f t="shared" si="33"/>
        <v>1202279.2648732318</v>
      </c>
      <c r="E221" s="116">
        <f t="shared" si="37"/>
        <v>0</v>
      </c>
      <c r="F221" s="116">
        <f t="shared" si="38"/>
        <v>19098306.887349423</v>
      </c>
      <c r="G221" s="117">
        <f t="shared" si="39"/>
        <v>2881.8932982268634</v>
      </c>
      <c r="H221" s="107">
        <f t="shared" si="40"/>
        <v>800.40670177313677</v>
      </c>
      <c r="I221" s="11">
        <f t="shared" si="41"/>
        <v>0</v>
      </c>
      <c r="J221" s="11">
        <f t="shared" si="42"/>
        <v>0</v>
      </c>
      <c r="K221" s="108">
        <f t="shared" si="34"/>
        <v>640.32536141850949</v>
      </c>
      <c r="L221" s="118">
        <f t="shared" si="35"/>
        <v>4243436.1701204628</v>
      </c>
      <c r="M221" s="119">
        <v>4143294.3972914293</v>
      </c>
      <c r="N221" s="119"/>
      <c r="O221" s="128">
        <v>635</v>
      </c>
      <c r="P221" s="22" t="s">
        <v>535</v>
      </c>
      <c r="Q221" s="121">
        <v>0</v>
      </c>
      <c r="R221" s="122" t="s">
        <v>73</v>
      </c>
      <c r="U221" s="123" t="s">
        <v>536</v>
      </c>
      <c r="V221" s="124">
        <v>21</v>
      </c>
      <c r="W221" s="125">
        <v>18885255.280000001</v>
      </c>
      <c r="X221" s="126">
        <f t="shared" si="43"/>
        <v>89929787.047619045</v>
      </c>
      <c r="Y221" s="125">
        <v>1202279.2648732318</v>
      </c>
      <c r="Z221" s="125">
        <v>0</v>
      </c>
      <c r="AC221">
        <v>635</v>
      </c>
      <c r="AD221">
        <f>O221-AC221</f>
        <v>0</v>
      </c>
      <c r="AF221" s="127"/>
    </row>
    <row r="222" spans="1:32" ht="12.5" x14ac:dyDescent="0.25">
      <c r="A222" s="114" t="s">
        <v>537</v>
      </c>
      <c r="B222" s="115">
        <v>8503</v>
      </c>
      <c r="C222" s="116">
        <f t="shared" si="36"/>
        <v>22123066.964517646</v>
      </c>
      <c r="D222" s="116">
        <f t="shared" si="33"/>
        <v>1625263.2840105104</v>
      </c>
      <c r="E222" s="116">
        <f t="shared" si="37"/>
        <v>0</v>
      </c>
      <c r="F222" s="116">
        <f t="shared" si="38"/>
        <v>23748330.248528156</v>
      </c>
      <c r="G222" s="117">
        <f t="shared" si="39"/>
        <v>2792.9354637808015</v>
      </c>
      <c r="H222" s="107">
        <f t="shared" si="40"/>
        <v>889.36453621919873</v>
      </c>
      <c r="I222" s="11">
        <f t="shared" si="41"/>
        <v>0</v>
      </c>
      <c r="J222" s="11">
        <f t="shared" si="42"/>
        <v>0</v>
      </c>
      <c r="K222" s="108">
        <f t="shared" si="34"/>
        <v>711.49162897535905</v>
      </c>
      <c r="L222" s="118">
        <f t="shared" si="35"/>
        <v>6049813.3211774779</v>
      </c>
      <c r="M222" s="119">
        <v>6202025.3391510556</v>
      </c>
      <c r="N222" s="119"/>
      <c r="O222" s="120">
        <v>636</v>
      </c>
      <c r="P222" s="22" t="s">
        <v>537</v>
      </c>
      <c r="Q222" s="121">
        <v>0</v>
      </c>
      <c r="R222" s="122" t="s">
        <v>70</v>
      </c>
      <c r="U222" s="123" t="s">
        <v>538</v>
      </c>
      <c r="V222" s="124">
        <v>21.25</v>
      </c>
      <c r="W222" s="125">
        <v>23623878.039999999</v>
      </c>
      <c r="X222" s="126">
        <f t="shared" si="43"/>
        <v>111171190.77647059</v>
      </c>
      <c r="Y222" s="125">
        <v>1625263.2840105104</v>
      </c>
      <c r="Z222" s="125">
        <v>0</v>
      </c>
      <c r="AC222">
        <v>636</v>
      </c>
      <c r="AD222">
        <f>O222-AC222</f>
        <v>0</v>
      </c>
      <c r="AF222" s="127"/>
    </row>
    <row r="223" spans="1:32" ht="12.5" x14ac:dyDescent="0.25">
      <c r="A223" s="100" t="s">
        <v>539</v>
      </c>
      <c r="B223" s="115">
        <v>50144</v>
      </c>
      <c r="C223" s="116">
        <f t="shared" si="36"/>
        <v>190543619.7906329</v>
      </c>
      <c r="D223" s="116">
        <f t="shared" si="33"/>
        <v>11656501.568703922</v>
      </c>
      <c r="E223" s="116">
        <f t="shared" si="37"/>
        <v>0</v>
      </c>
      <c r="F223" s="116">
        <f t="shared" si="38"/>
        <v>202200121.35933682</v>
      </c>
      <c r="G223" s="117">
        <f t="shared" si="39"/>
        <v>4032.3891464449748</v>
      </c>
      <c r="H223" s="107">
        <f t="shared" si="40"/>
        <v>-350.08914644497463</v>
      </c>
      <c r="I223" s="11">
        <f t="shared" si="41"/>
        <v>5.8581878261803686</v>
      </c>
      <c r="J223" s="11">
        <f t="shared" si="42"/>
        <v>35.858187826180369</v>
      </c>
      <c r="K223" s="108">
        <f t="shared" si="34"/>
        <v>-125.53562369131066</v>
      </c>
      <c r="L223" s="118">
        <f t="shared" si="35"/>
        <v>-6294858.3143770816</v>
      </c>
      <c r="M223" s="119">
        <v>-7894583.4840382272</v>
      </c>
      <c r="N223" s="119"/>
      <c r="O223" s="128">
        <v>638</v>
      </c>
      <c r="P223" s="129" t="s">
        <v>540</v>
      </c>
      <c r="Q223" s="121">
        <v>1</v>
      </c>
      <c r="R223" s="122" t="s">
        <v>67</v>
      </c>
      <c r="U223" s="123" t="s">
        <v>541</v>
      </c>
      <c r="V223" s="124">
        <v>19.75</v>
      </c>
      <c r="W223" s="125">
        <v>189107361.34999999</v>
      </c>
      <c r="X223" s="126">
        <f t="shared" si="43"/>
        <v>957505627.08860755</v>
      </c>
      <c r="Y223" s="125">
        <v>11656501.568703922</v>
      </c>
      <c r="Z223" s="125">
        <v>0</v>
      </c>
      <c r="AC223">
        <v>638</v>
      </c>
      <c r="AD223">
        <f>O223-AC223</f>
        <v>0</v>
      </c>
      <c r="AF223" s="127"/>
    </row>
    <row r="224" spans="1:32" ht="12.5" x14ac:dyDescent="0.25">
      <c r="A224" s="100" t="s">
        <v>542</v>
      </c>
      <c r="B224" s="115">
        <v>25010</v>
      </c>
      <c r="C224" s="116">
        <f t="shared" si="36"/>
        <v>76259319.084142864</v>
      </c>
      <c r="D224" s="116">
        <f t="shared" si="33"/>
        <v>3178643.1265240517</v>
      </c>
      <c r="E224" s="116">
        <f t="shared" si="37"/>
        <v>0</v>
      </c>
      <c r="F224" s="116">
        <f t="shared" si="38"/>
        <v>79437962.21066691</v>
      </c>
      <c r="G224" s="117">
        <f t="shared" si="39"/>
        <v>3176.2479892309839</v>
      </c>
      <c r="H224" s="107">
        <f t="shared" si="40"/>
        <v>506.05201076901631</v>
      </c>
      <c r="I224" s="11">
        <f t="shared" si="41"/>
        <v>0</v>
      </c>
      <c r="J224" s="11">
        <f t="shared" si="42"/>
        <v>0</v>
      </c>
      <c r="K224" s="108">
        <f t="shared" si="34"/>
        <v>404.84160861521309</v>
      </c>
      <c r="L224" s="118">
        <f t="shared" si="35"/>
        <v>10125088.63146648</v>
      </c>
      <c r="M224" s="119">
        <v>10636650.499241911</v>
      </c>
      <c r="N224" s="119"/>
      <c r="O224" s="128">
        <v>678</v>
      </c>
      <c r="P224" s="129" t="s">
        <v>543</v>
      </c>
      <c r="Q224" s="121">
        <v>0</v>
      </c>
      <c r="R224" s="122" t="s">
        <v>59</v>
      </c>
      <c r="U224" s="123" t="s">
        <v>544</v>
      </c>
      <c r="V224" s="124">
        <v>21</v>
      </c>
      <c r="W224" s="125">
        <v>80474658.329999998</v>
      </c>
      <c r="X224" s="126">
        <f t="shared" si="43"/>
        <v>383212658.71428573</v>
      </c>
      <c r="Y224" s="125">
        <v>3178643.1265240517</v>
      </c>
      <c r="Z224" s="125">
        <v>0</v>
      </c>
      <c r="AC224">
        <v>678</v>
      </c>
      <c r="AD224">
        <f>O224-AC224</f>
        <v>0</v>
      </c>
      <c r="AF224" s="127"/>
    </row>
    <row r="225" spans="1:32" x14ac:dyDescent="0.3">
      <c r="A225" s="100" t="s">
        <v>545</v>
      </c>
      <c r="B225" s="115">
        <v>24283</v>
      </c>
      <c r="C225" s="116">
        <f t="shared" si="36"/>
        <v>85022914.530177221</v>
      </c>
      <c r="D225" s="116">
        <f t="shared" si="33"/>
        <v>5380896.0262759365</v>
      </c>
      <c r="E225" s="116">
        <f t="shared" si="37"/>
        <v>0</v>
      </c>
      <c r="F225" s="116">
        <f t="shared" si="38"/>
        <v>90403810.556453153</v>
      </c>
      <c r="G225" s="117">
        <f t="shared" si="39"/>
        <v>3722.9259381646893</v>
      </c>
      <c r="H225" s="107">
        <f t="shared" si="40"/>
        <v>-40.62593816468916</v>
      </c>
      <c r="I225" s="11">
        <f t="shared" si="41"/>
        <v>3.7044067336679118</v>
      </c>
      <c r="J225" s="11">
        <f t="shared" si="42"/>
        <v>33.704406733667909</v>
      </c>
      <c r="K225" s="108">
        <f t="shared" si="34"/>
        <v>-13.692731438395253</v>
      </c>
      <c r="L225" s="118">
        <f t="shared" si="35"/>
        <v>-332500.59751855192</v>
      </c>
      <c r="M225" s="119">
        <v>-233633.8279760752</v>
      </c>
      <c r="N225" s="119"/>
      <c r="O225" s="128">
        <v>680</v>
      </c>
      <c r="P225" s="129" t="s">
        <v>546</v>
      </c>
      <c r="Q225" s="121">
        <v>0</v>
      </c>
      <c r="R225" s="122" t="s">
        <v>70</v>
      </c>
      <c r="U225" s="123" t="s">
        <v>547</v>
      </c>
      <c r="V225" s="124">
        <v>19.75</v>
      </c>
      <c r="W225" s="125">
        <v>84382038.290000007</v>
      </c>
      <c r="X225" s="126">
        <f t="shared" si="43"/>
        <v>427250826.78481019</v>
      </c>
      <c r="Y225" s="125">
        <v>5380896.0262759365</v>
      </c>
      <c r="Z225" s="125">
        <v>0</v>
      </c>
      <c r="AB225" s="3"/>
      <c r="AC225" s="3">
        <v>680</v>
      </c>
      <c r="AD225">
        <f>O225-AC225</f>
        <v>0</v>
      </c>
      <c r="AE225" s="3"/>
      <c r="AF225" s="127"/>
    </row>
    <row r="226" spans="1:32" ht="12.5" x14ac:dyDescent="0.25">
      <c r="A226" s="100" t="s">
        <v>548</v>
      </c>
      <c r="B226" s="115">
        <v>3649</v>
      </c>
      <c r="C226" s="116">
        <f t="shared" si="36"/>
        <v>8315251.4024390243</v>
      </c>
      <c r="D226" s="116">
        <f t="shared" si="33"/>
        <v>1004988.2190068769</v>
      </c>
      <c r="E226" s="116">
        <f t="shared" si="37"/>
        <v>0</v>
      </c>
      <c r="F226" s="116">
        <f t="shared" si="38"/>
        <v>9320239.6214459017</v>
      </c>
      <c r="G226" s="117">
        <f t="shared" si="39"/>
        <v>2554.1900853510283</v>
      </c>
      <c r="H226" s="107">
        <f t="shared" si="40"/>
        <v>1128.1099146489719</v>
      </c>
      <c r="I226" s="11">
        <f t="shared" si="41"/>
        <v>0</v>
      </c>
      <c r="J226" s="11">
        <f t="shared" si="42"/>
        <v>0</v>
      </c>
      <c r="K226" s="108">
        <f t="shared" si="34"/>
        <v>902.4879317191776</v>
      </c>
      <c r="L226" s="118">
        <f t="shared" si="35"/>
        <v>3293178.4628432789</v>
      </c>
      <c r="M226" s="119">
        <v>3253635.390091707</v>
      </c>
      <c r="N226" s="119"/>
      <c r="O226" s="128">
        <v>681</v>
      </c>
      <c r="P226" s="22" t="s">
        <v>548</v>
      </c>
      <c r="Q226" s="121">
        <v>0</v>
      </c>
      <c r="R226" s="122" t="s">
        <v>75</v>
      </c>
      <c r="U226" s="123" t="s">
        <v>549</v>
      </c>
      <c r="V226" s="124">
        <v>20.5</v>
      </c>
      <c r="W226" s="125">
        <v>8565962.5</v>
      </c>
      <c r="X226" s="126">
        <f t="shared" si="43"/>
        <v>41785182.926829271</v>
      </c>
      <c r="Y226" s="125">
        <v>1004988.2190068769</v>
      </c>
      <c r="Z226" s="125">
        <v>0</v>
      </c>
      <c r="AC226">
        <v>681</v>
      </c>
      <c r="AD226">
        <f>O226-AC226</f>
        <v>0</v>
      </c>
      <c r="AF226" s="127"/>
    </row>
    <row r="227" spans="1:32" s="3" customFormat="1" x14ac:dyDescent="0.3">
      <c r="A227" s="100" t="s">
        <v>550</v>
      </c>
      <c r="B227" s="115">
        <v>4023</v>
      </c>
      <c r="C227" s="116">
        <f t="shared" si="36"/>
        <v>8167386.5653164554</v>
      </c>
      <c r="D227" s="116">
        <f t="shared" si="33"/>
        <v>568860.34811049723</v>
      </c>
      <c r="E227" s="116">
        <f t="shared" si="37"/>
        <v>0</v>
      </c>
      <c r="F227" s="116">
        <f t="shared" si="38"/>
        <v>8736246.9134269524</v>
      </c>
      <c r="G227" s="117">
        <f t="shared" si="39"/>
        <v>2171.5751711227822</v>
      </c>
      <c r="H227" s="107">
        <f t="shared" si="40"/>
        <v>1510.724828877218</v>
      </c>
      <c r="I227" s="11">
        <f t="shared" si="41"/>
        <v>0</v>
      </c>
      <c r="J227" s="11">
        <f t="shared" si="42"/>
        <v>0</v>
      </c>
      <c r="K227" s="108">
        <f t="shared" si="34"/>
        <v>1208.5798631017744</v>
      </c>
      <c r="L227" s="118">
        <f t="shared" si="35"/>
        <v>4862116.7892584382</v>
      </c>
      <c r="M227" s="119">
        <v>4671405.1335007586</v>
      </c>
      <c r="N227" s="119"/>
      <c r="O227" s="128">
        <v>683</v>
      </c>
      <c r="P227" s="22" t="s">
        <v>550</v>
      </c>
      <c r="Q227" s="121">
        <v>0</v>
      </c>
      <c r="R227" s="122" t="s">
        <v>79</v>
      </c>
      <c r="S227"/>
      <c r="T227"/>
      <c r="U227" s="123" t="s">
        <v>551</v>
      </c>
      <c r="V227" s="124">
        <v>19.75</v>
      </c>
      <c r="W227" s="125">
        <v>8105823.3499999996</v>
      </c>
      <c r="X227" s="126">
        <f t="shared" si="43"/>
        <v>41042143.544303797</v>
      </c>
      <c r="Y227" s="125">
        <v>568860.34811049723</v>
      </c>
      <c r="Z227" s="125">
        <v>0</v>
      </c>
      <c r="AB227"/>
      <c r="AC227">
        <v>683</v>
      </c>
      <c r="AD227">
        <f>O227-AC227</f>
        <v>0</v>
      </c>
      <c r="AE227"/>
      <c r="AF227" s="127"/>
    </row>
    <row r="228" spans="1:32" x14ac:dyDescent="0.3">
      <c r="A228" s="100" t="s">
        <v>552</v>
      </c>
      <c r="B228" s="115">
        <v>39614</v>
      </c>
      <c r="C228" s="116">
        <f t="shared" si="36"/>
        <v>144868695.84379998</v>
      </c>
      <c r="D228" s="116">
        <f t="shared" si="33"/>
        <v>20776415.847905487</v>
      </c>
      <c r="E228" s="116">
        <f t="shared" si="37"/>
        <v>0</v>
      </c>
      <c r="F228" s="116">
        <f t="shared" si="38"/>
        <v>165645111.69170547</v>
      </c>
      <c r="G228" s="117">
        <f t="shared" si="39"/>
        <v>4181.479065272516</v>
      </c>
      <c r="H228" s="107">
        <f t="shared" si="40"/>
        <v>-499.1790652725158</v>
      </c>
      <c r="I228" s="11">
        <f t="shared" si="41"/>
        <v>6.212964879622402</v>
      </c>
      <c r="J228" s="11">
        <f t="shared" si="42"/>
        <v>36.212964879622405</v>
      </c>
      <c r="K228" s="108">
        <f t="shared" si="34"/>
        <v>-180.76753959356355</v>
      </c>
      <c r="L228" s="118">
        <f t="shared" si="35"/>
        <v>-7160925.3134594271</v>
      </c>
      <c r="M228" s="119">
        <v>-7465099.3255645316</v>
      </c>
      <c r="N228" s="119"/>
      <c r="O228" s="128">
        <v>684</v>
      </c>
      <c r="P228" s="129" t="s">
        <v>553</v>
      </c>
      <c r="Q228" s="121">
        <v>0</v>
      </c>
      <c r="R228" s="122" t="s">
        <v>85</v>
      </c>
      <c r="U228" s="123" t="s">
        <v>554</v>
      </c>
      <c r="V228" s="124">
        <v>20</v>
      </c>
      <c r="W228" s="125">
        <v>145596679.24000001</v>
      </c>
      <c r="X228" s="126">
        <f t="shared" si="43"/>
        <v>727983396.20000005</v>
      </c>
      <c r="Y228" s="125">
        <v>20776415.847905487</v>
      </c>
      <c r="Z228" s="125">
        <v>0</v>
      </c>
      <c r="AB228" s="3"/>
      <c r="AC228" s="3">
        <v>684</v>
      </c>
      <c r="AD228">
        <f>O228-AC228</f>
        <v>0</v>
      </c>
      <c r="AE228" s="3"/>
      <c r="AF228" s="127"/>
    </row>
    <row r="229" spans="1:32" ht="12.5" x14ac:dyDescent="0.25">
      <c r="A229" s="100" t="s">
        <v>555</v>
      </c>
      <c r="B229" s="115">
        <v>3288</v>
      </c>
      <c r="C229" s="116">
        <f t="shared" si="36"/>
        <v>7714735.1684090905</v>
      </c>
      <c r="D229" s="116">
        <f t="shared" si="33"/>
        <v>705834.41234184196</v>
      </c>
      <c r="E229" s="116">
        <f t="shared" si="37"/>
        <v>0</v>
      </c>
      <c r="F229" s="116">
        <f t="shared" si="38"/>
        <v>8420569.5807509329</v>
      </c>
      <c r="G229" s="117">
        <f t="shared" si="39"/>
        <v>2561.0004807636656</v>
      </c>
      <c r="H229" s="107">
        <f t="shared" si="40"/>
        <v>1121.2995192363346</v>
      </c>
      <c r="I229" s="11">
        <f t="shared" si="41"/>
        <v>0</v>
      </c>
      <c r="J229" s="11">
        <f t="shared" si="42"/>
        <v>0</v>
      </c>
      <c r="K229" s="108">
        <f t="shared" si="34"/>
        <v>897.03961538906776</v>
      </c>
      <c r="L229" s="118">
        <f t="shared" si="35"/>
        <v>2949466.2553992546</v>
      </c>
      <c r="M229" s="119">
        <v>2946729.6321454532</v>
      </c>
      <c r="N229" s="119"/>
      <c r="O229" s="128">
        <v>686</v>
      </c>
      <c r="P229" s="22" t="s">
        <v>555</v>
      </c>
      <c r="Q229" s="121">
        <v>0</v>
      </c>
      <c r="R229" s="122" t="s">
        <v>159</v>
      </c>
      <c r="U229" s="123" t="s">
        <v>556</v>
      </c>
      <c r="V229" s="124">
        <v>22</v>
      </c>
      <c r="W229" s="125">
        <v>8528852.9499999993</v>
      </c>
      <c r="X229" s="126">
        <f t="shared" si="43"/>
        <v>38767513.409090906</v>
      </c>
      <c r="Y229" s="125">
        <v>705834.41234184196</v>
      </c>
      <c r="Z229" s="125">
        <v>0</v>
      </c>
      <c r="AC229">
        <v>686</v>
      </c>
      <c r="AD229">
        <f>O229-AC229</f>
        <v>0</v>
      </c>
      <c r="AF229" s="127"/>
    </row>
    <row r="230" spans="1:32" s="3" customFormat="1" x14ac:dyDescent="0.3">
      <c r="A230" s="100" t="s">
        <v>557</v>
      </c>
      <c r="B230" s="115">
        <v>1723</v>
      </c>
      <c r="C230" s="116">
        <f t="shared" si="36"/>
        <v>3446724.2822380946</v>
      </c>
      <c r="D230" s="116">
        <f t="shared" si="33"/>
        <v>1274001.2813664475</v>
      </c>
      <c r="E230" s="116">
        <f t="shared" si="37"/>
        <v>0</v>
      </c>
      <c r="F230" s="116">
        <f t="shared" si="38"/>
        <v>4720725.5636045421</v>
      </c>
      <c r="G230" s="117">
        <f t="shared" si="39"/>
        <v>2739.8291141059444</v>
      </c>
      <c r="H230" s="107">
        <f t="shared" si="40"/>
        <v>942.47088589405575</v>
      </c>
      <c r="I230" s="11">
        <f t="shared" si="41"/>
        <v>0</v>
      </c>
      <c r="J230" s="11">
        <f t="shared" si="42"/>
        <v>0</v>
      </c>
      <c r="K230" s="108">
        <f t="shared" si="34"/>
        <v>753.97670871524463</v>
      </c>
      <c r="L230" s="118">
        <f t="shared" si="35"/>
        <v>1299101.8691163664</v>
      </c>
      <c r="M230" s="119">
        <v>1264672.0868190478</v>
      </c>
      <c r="N230" s="119"/>
      <c r="O230" s="128">
        <v>687</v>
      </c>
      <c r="P230" s="22" t="s">
        <v>557</v>
      </c>
      <c r="Q230" s="121">
        <v>0</v>
      </c>
      <c r="R230" s="122" t="s">
        <v>159</v>
      </c>
      <c r="S230"/>
      <c r="T230"/>
      <c r="U230" s="123" t="s">
        <v>558</v>
      </c>
      <c r="V230" s="124">
        <v>21</v>
      </c>
      <c r="W230" s="125">
        <v>3637246.73</v>
      </c>
      <c r="X230" s="126">
        <f t="shared" si="43"/>
        <v>17320222.523809522</v>
      </c>
      <c r="Y230" s="125">
        <v>1274001.2813664475</v>
      </c>
      <c r="Z230" s="125">
        <v>0</v>
      </c>
      <c r="AB230"/>
      <c r="AC230">
        <v>687</v>
      </c>
      <c r="AD230">
        <f>O230-AC230</f>
        <v>0</v>
      </c>
      <c r="AE230"/>
      <c r="AF230" s="127"/>
    </row>
    <row r="231" spans="1:32" ht="12.5" x14ac:dyDescent="0.25">
      <c r="A231" s="100" t="s">
        <v>559</v>
      </c>
      <c r="B231" s="115">
        <v>3473</v>
      </c>
      <c r="C231" s="116">
        <f t="shared" si="36"/>
        <v>9819904.8359012343</v>
      </c>
      <c r="D231" s="116">
        <f t="shared" si="33"/>
        <v>1367213.9826616764</v>
      </c>
      <c r="E231" s="116">
        <f t="shared" si="37"/>
        <v>0</v>
      </c>
      <c r="F231" s="116">
        <f t="shared" si="38"/>
        <v>11187118.81856291</v>
      </c>
      <c r="G231" s="117">
        <f t="shared" si="39"/>
        <v>3221.1686779622546</v>
      </c>
      <c r="H231" s="107">
        <f t="shared" si="40"/>
        <v>461.13132203774558</v>
      </c>
      <c r="I231" s="11">
        <f t="shared" si="41"/>
        <v>0</v>
      </c>
      <c r="J231" s="11">
        <f t="shared" si="42"/>
        <v>0</v>
      </c>
      <c r="K231" s="108">
        <f t="shared" si="34"/>
        <v>368.9050576301965</v>
      </c>
      <c r="L231" s="118">
        <f t="shared" si="35"/>
        <v>1281207.2651496725</v>
      </c>
      <c r="M231" s="119">
        <v>1281713.0535843896</v>
      </c>
      <c r="N231" s="119"/>
      <c r="O231" s="128">
        <v>689</v>
      </c>
      <c r="P231" s="22" t="s">
        <v>559</v>
      </c>
      <c r="Q231" s="121">
        <v>0</v>
      </c>
      <c r="R231" s="122" t="s">
        <v>186</v>
      </c>
      <c r="U231" s="123" t="s">
        <v>560</v>
      </c>
      <c r="V231" s="124">
        <v>20.25</v>
      </c>
      <c r="W231" s="125">
        <v>9992616.7300000004</v>
      </c>
      <c r="X231" s="126">
        <f t="shared" si="43"/>
        <v>49346255.456790127</v>
      </c>
      <c r="Y231" s="125">
        <v>1367213.9826616764</v>
      </c>
      <c r="Z231" s="125">
        <v>0</v>
      </c>
      <c r="AC231">
        <v>689</v>
      </c>
      <c r="AD231">
        <f>O231-AC231</f>
        <v>0</v>
      </c>
      <c r="AF231" s="127"/>
    </row>
    <row r="232" spans="1:32" ht="12.5" x14ac:dyDescent="0.25">
      <c r="A232" s="100" t="s">
        <v>561</v>
      </c>
      <c r="B232" s="115">
        <v>2854</v>
      </c>
      <c r="C232" s="116">
        <f t="shared" si="36"/>
        <v>6238256.2151818182</v>
      </c>
      <c r="D232" s="116">
        <f t="shared" si="33"/>
        <v>380257.58500429633</v>
      </c>
      <c r="E232" s="116">
        <f t="shared" si="37"/>
        <v>0</v>
      </c>
      <c r="F232" s="116">
        <f t="shared" si="38"/>
        <v>6618513.8001861144</v>
      </c>
      <c r="G232" s="117">
        <f t="shared" si="39"/>
        <v>2319.0307639054358</v>
      </c>
      <c r="H232" s="107">
        <f t="shared" si="40"/>
        <v>1363.2692360945643</v>
      </c>
      <c r="I232" s="11">
        <f t="shared" si="41"/>
        <v>0</v>
      </c>
      <c r="J232" s="11">
        <f t="shared" si="42"/>
        <v>0</v>
      </c>
      <c r="K232" s="108">
        <f t="shared" si="34"/>
        <v>1090.6153888756514</v>
      </c>
      <c r="L232" s="118">
        <f t="shared" si="35"/>
        <v>3112616.3198511093</v>
      </c>
      <c r="M232" s="119">
        <v>3141296.4912109086</v>
      </c>
      <c r="N232" s="119"/>
      <c r="O232" s="128">
        <v>691</v>
      </c>
      <c r="P232" s="22" t="s">
        <v>561</v>
      </c>
      <c r="Q232" s="121">
        <v>0</v>
      </c>
      <c r="R232" s="122" t="s">
        <v>59</v>
      </c>
      <c r="U232" s="123" t="s">
        <v>562</v>
      </c>
      <c r="V232" s="124">
        <v>22</v>
      </c>
      <c r="W232" s="125">
        <v>6896564.6600000001</v>
      </c>
      <c r="X232" s="126">
        <f t="shared" si="43"/>
        <v>31348021.181818184</v>
      </c>
      <c r="Y232" s="125">
        <v>380257.58500429633</v>
      </c>
      <c r="Z232" s="125">
        <v>0</v>
      </c>
      <c r="AC232">
        <v>691</v>
      </c>
      <c r="AD232">
        <f>O232-AC232</f>
        <v>0</v>
      </c>
      <c r="AF232" s="127"/>
    </row>
    <row r="233" spans="1:32" ht="12.5" x14ac:dyDescent="0.25">
      <c r="A233" s="100" t="s">
        <v>563</v>
      </c>
      <c r="B233" s="115">
        <v>29160</v>
      </c>
      <c r="C233" s="116">
        <f t="shared" si="36"/>
        <v>98592653.064048782</v>
      </c>
      <c r="D233" s="116">
        <f t="shared" si="33"/>
        <v>7985736.0598071236</v>
      </c>
      <c r="E233" s="116">
        <f t="shared" si="37"/>
        <v>0</v>
      </c>
      <c r="F233" s="116">
        <f t="shared" si="38"/>
        <v>106578389.1238559</v>
      </c>
      <c r="G233" s="117">
        <f t="shared" si="39"/>
        <v>3654.9516160444409</v>
      </c>
      <c r="H233" s="107">
        <f t="shared" si="40"/>
        <v>27.348383955559257</v>
      </c>
      <c r="I233" s="11">
        <f t="shared" si="41"/>
        <v>0</v>
      </c>
      <c r="J233" s="11">
        <f t="shared" si="42"/>
        <v>0</v>
      </c>
      <c r="K233" s="108">
        <f t="shared" si="34"/>
        <v>21.878707164447405</v>
      </c>
      <c r="L233" s="118">
        <f t="shared" si="35"/>
        <v>637983.10091528634</v>
      </c>
      <c r="M233" s="119">
        <v>625332.1947317014</v>
      </c>
      <c r="N233" s="119"/>
      <c r="O233" s="128">
        <v>694</v>
      </c>
      <c r="P233" s="22" t="s">
        <v>563</v>
      </c>
      <c r="Q233" s="121">
        <v>0</v>
      </c>
      <c r="R233" s="122" t="s">
        <v>93</v>
      </c>
      <c r="U233" s="123" t="s">
        <v>564</v>
      </c>
      <c r="V233" s="124">
        <v>20.5</v>
      </c>
      <c r="W233" s="125">
        <v>101565295.87</v>
      </c>
      <c r="X233" s="126">
        <f t="shared" si="43"/>
        <v>495440467.65853661</v>
      </c>
      <c r="Y233" s="125">
        <v>7985736.0598071236</v>
      </c>
      <c r="Z233" s="125">
        <v>0</v>
      </c>
      <c r="AC233">
        <v>694</v>
      </c>
      <c r="AD233">
        <f>O233-AC233</f>
        <v>0</v>
      </c>
      <c r="AF233" s="127"/>
    </row>
    <row r="234" spans="1:32" ht="12.5" x14ac:dyDescent="0.25">
      <c r="A234" s="100" t="s">
        <v>565</v>
      </c>
      <c r="B234" s="115">
        <v>1345</v>
      </c>
      <c r="C234" s="116">
        <f t="shared" si="36"/>
        <v>3321594.2090232559</v>
      </c>
      <c r="D234" s="116">
        <f t="shared" si="33"/>
        <v>443619.97048918583</v>
      </c>
      <c r="E234" s="116">
        <f t="shared" si="37"/>
        <v>0</v>
      </c>
      <c r="F234" s="116">
        <f t="shared" si="38"/>
        <v>3765214.1795124416</v>
      </c>
      <c r="G234" s="117">
        <f t="shared" si="39"/>
        <v>2799.4157468493991</v>
      </c>
      <c r="H234" s="107">
        <f t="shared" si="40"/>
        <v>882.88425315060113</v>
      </c>
      <c r="I234" s="11">
        <f t="shared" si="41"/>
        <v>0</v>
      </c>
      <c r="J234" s="11">
        <f t="shared" si="42"/>
        <v>0</v>
      </c>
      <c r="K234" s="108">
        <f t="shared" si="34"/>
        <v>706.30740252048099</v>
      </c>
      <c r="L234" s="118">
        <f t="shared" si="35"/>
        <v>949983.45639004698</v>
      </c>
      <c r="M234" s="119">
        <v>939882.04087069747</v>
      </c>
      <c r="N234" s="119"/>
      <c r="O234" s="128">
        <v>697</v>
      </c>
      <c r="P234" s="22" t="s">
        <v>565</v>
      </c>
      <c r="Q234" s="121">
        <v>0</v>
      </c>
      <c r="R234" s="122" t="s">
        <v>142</v>
      </c>
      <c r="U234" s="123" t="s">
        <v>566</v>
      </c>
      <c r="V234" s="124">
        <v>21.5</v>
      </c>
      <c r="W234" s="125">
        <v>3588657.06</v>
      </c>
      <c r="X234" s="126">
        <f t="shared" si="43"/>
        <v>16691428.186046511</v>
      </c>
      <c r="Y234" s="125">
        <v>443619.97048918583</v>
      </c>
      <c r="Z234" s="125">
        <v>0</v>
      </c>
      <c r="AC234">
        <v>697</v>
      </c>
      <c r="AD234">
        <f>O234-AC234</f>
        <v>0</v>
      </c>
      <c r="AF234" s="127"/>
    </row>
    <row r="235" spans="1:32" ht="12.5" x14ac:dyDescent="0.25">
      <c r="A235" s="100" t="s">
        <v>567</v>
      </c>
      <c r="B235" s="115">
        <v>62231</v>
      </c>
      <c r="C235" s="116">
        <f t="shared" si="36"/>
        <v>192155457.62814286</v>
      </c>
      <c r="D235" s="116">
        <f t="shared" si="33"/>
        <v>10837574.095592979</v>
      </c>
      <c r="E235" s="116">
        <f t="shared" si="37"/>
        <v>0</v>
      </c>
      <c r="F235" s="116">
        <f t="shared" si="38"/>
        <v>202993031.72373584</v>
      </c>
      <c r="G235" s="117">
        <f t="shared" si="39"/>
        <v>3261.9278450247598</v>
      </c>
      <c r="H235" s="107">
        <f t="shared" si="40"/>
        <v>420.37215497524039</v>
      </c>
      <c r="I235" s="11">
        <f t="shared" si="41"/>
        <v>0</v>
      </c>
      <c r="J235" s="11">
        <f t="shared" si="42"/>
        <v>0</v>
      </c>
      <c r="K235" s="108">
        <f t="shared" si="34"/>
        <v>336.29772398019236</v>
      </c>
      <c r="L235" s="118">
        <f t="shared" si="35"/>
        <v>20928143.661011349</v>
      </c>
      <c r="M235" s="119">
        <v>19649795.054434273</v>
      </c>
      <c r="N235" s="119"/>
      <c r="O235" s="128">
        <v>698</v>
      </c>
      <c r="P235" s="22" t="s">
        <v>567</v>
      </c>
      <c r="Q235" s="121">
        <v>0</v>
      </c>
      <c r="R235" s="122" t="s">
        <v>79</v>
      </c>
      <c r="U235" s="123" t="s">
        <v>568</v>
      </c>
      <c r="V235" s="124">
        <v>21</v>
      </c>
      <c r="W235" s="125">
        <v>202777116.09</v>
      </c>
      <c r="X235" s="126">
        <f t="shared" si="43"/>
        <v>965605314.71428573</v>
      </c>
      <c r="Y235" s="125">
        <v>10837574.095592979</v>
      </c>
      <c r="Z235" s="125">
        <v>0</v>
      </c>
      <c r="AC235">
        <v>698</v>
      </c>
      <c r="AD235">
        <f>O235-AC235</f>
        <v>0</v>
      </c>
      <c r="AF235" s="127"/>
    </row>
    <row r="236" spans="1:32" ht="12.5" x14ac:dyDescent="0.25">
      <c r="A236" s="100" t="s">
        <v>569</v>
      </c>
      <c r="B236" s="115">
        <v>5245</v>
      </c>
      <c r="C236" s="116">
        <f t="shared" si="36"/>
        <v>16330641.615756094</v>
      </c>
      <c r="D236" s="116">
        <f t="shared" si="33"/>
        <v>1869603.4048080295</v>
      </c>
      <c r="E236" s="116">
        <f t="shared" si="37"/>
        <v>0</v>
      </c>
      <c r="F236" s="116">
        <f t="shared" si="38"/>
        <v>18200245.020564124</v>
      </c>
      <c r="G236" s="117">
        <f t="shared" si="39"/>
        <v>3470.018116408794</v>
      </c>
      <c r="H236" s="107">
        <f t="shared" si="40"/>
        <v>212.28188359120622</v>
      </c>
      <c r="I236" s="11">
        <f t="shared" si="41"/>
        <v>0</v>
      </c>
      <c r="J236" s="11">
        <f t="shared" si="42"/>
        <v>0</v>
      </c>
      <c r="K236" s="108">
        <f t="shared" si="34"/>
        <v>169.82550687296498</v>
      </c>
      <c r="L236" s="118">
        <f t="shared" si="35"/>
        <v>890734.78354870132</v>
      </c>
      <c r="M236" s="119">
        <v>920150.66306731652</v>
      </c>
      <c r="N236" s="119"/>
      <c r="O236" s="128">
        <v>700</v>
      </c>
      <c r="P236" s="22" t="s">
        <v>569</v>
      </c>
      <c r="Q236" s="121">
        <v>0</v>
      </c>
      <c r="R236" s="122" t="s">
        <v>186</v>
      </c>
      <c r="U236" s="123" t="s">
        <v>570</v>
      </c>
      <c r="V236" s="124">
        <v>20.5</v>
      </c>
      <c r="W236" s="125">
        <v>16823022.77</v>
      </c>
      <c r="X236" s="126">
        <f t="shared" si="43"/>
        <v>82063525.707317069</v>
      </c>
      <c r="Y236" s="125">
        <v>1869603.4048080295</v>
      </c>
      <c r="Z236" s="125">
        <v>0</v>
      </c>
      <c r="AC236">
        <v>700</v>
      </c>
      <c r="AD236">
        <f>O236-AC236</f>
        <v>0</v>
      </c>
      <c r="AF236" s="127"/>
    </row>
    <row r="237" spans="1:32" ht="12.5" x14ac:dyDescent="0.25">
      <c r="A237" s="100" t="s">
        <v>571</v>
      </c>
      <c r="B237" s="115">
        <v>4565</v>
      </c>
      <c r="C237" s="116">
        <f t="shared" si="36"/>
        <v>11649498.262272727</v>
      </c>
      <c r="D237" s="116">
        <f t="shared" si="33"/>
        <v>1694156.0969495715</v>
      </c>
      <c r="E237" s="116">
        <f t="shared" si="37"/>
        <v>0</v>
      </c>
      <c r="F237" s="116">
        <f t="shared" si="38"/>
        <v>13343654.359222298</v>
      </c>
      <c r="G237" s="117">
        <f t="shared" si="39"/>
        <v>2923.0349089205474</v>
      </c>
      <c r="H237" s="107">
        <f t="shared" si="40"/>
        <v>759.26509107945276</v>
      </c>
      <c r="I237" s="11">
        <f t="shared" si="41"/>
        <v>0</v>
      </c>
      <c r="J237" s="11">
        <f t="shared" si="42"/>
        <v>0</v>
      </c>
      <c r="K237" s="108">
        <f t="shared" si="34"/>
        <v>607.41207286356223</v>
      </c>
      <c r="L237" s="118">
        <f t="shared" si="35"/>
        <v>2772836.1126221614</v>
      </c>
      <c r="M237" s="119">
        <v>2914489.1845465177</v>
      </c>
      <c r="N237" s="119"/>
      <c r="O237" s="128">
        <v>702</v>
      </c>
      <c r="P237" s="22" t="s">
        <v>571</v>
      </c>
      <c r="Q237" s="121">
        <v>0</v>
      </c>
      <c r="R237" s="122" t="s">
        <v>73</v>
      </c>
      <c r="U237" s="123" t="s">
        <v>572</v>
      </c>
      <c r="V237" s="124">
        <v>22</v>
      </c>
      <c r="W237" s="125">
        <v>12878842.300000001</v>
      </c>
      <c r="X237" s="126">
        <f t="shared" si="43"/>
        <v>58540192.272727273</v>
      </c>
      <c r="Y237" s="125">
        <v>1694156.0969495715</v>
      </c>
      <c r="Z237" s="125">
        <v>0</v>
      </c>
      <c r="AC237">
        <v>702</v>
      </c>
      <c r="AD237">
        <f>O237-AC237</f>
        <v>0</v>
      </c>
      <c r="AF237" s="127"/>
    </row>
    <row r="238" spans="1:32" ht="12.5" x14ac:dyDescent="0.25">
      <c r="A238" s="114" t="s">
        <v>573</v>
      </c>
      <c r="B238" s="115">
        <v>6137</v>
      </c>
      <c r="C238" s="116">
        <f t="shared" si="36"/>
        <v>21593379.940405063</v>
      </c>
      <c r="D238" s="116">
        <f t="shared" si="33"/>
        <v>1176013.5738555416</v>
      </c>
      <c r="E238" s="116">
        <f t="shared" si="37"/>
        <v>0</v>
      </c>
      <c r="F238" s="116">
        <f t="shared" si="38"/>
        <v>22769393.514260605</v>
      </c>
      <c r="G238" s="117">
        <f t="shared" si="39"/>
        <v>3710.1830722275713</v>
      </c>
      <c r="H238" s="107">
        <f t="shared" si="40"/>
        <v>-27.88307222757112</v>
      </c>
      <c r="I238" s="11">
        <f t="shared" si="41"/>
        <v>3.3280197744974878</v>
      </c>
      <c r="J238" s="11">
        <f t="shared" si="42"/>
        <v>33.328019774497491</v>
      </c>
      <c r="K238" s="108">
        <f t="shared" si="34"/>
        <v>-9.2928758257423212</v>
      </c>
      <c r="L238" s="118">
        <f t="shared" si="35"/>
        <v>-57030.378942580624</v>
      </c>
      <c r="M238" s="119">
        <v>168120.57256506299</v>
      </c>
      <c r="N238" s="119"/>
      <c r="O238" s="120">
        <v>704</v>
      </c>
      <c r="P238" s="22" t="s">
        <v>573</v>
      </c>
      <c r="Q238" s="121">
        <v>0</v>
      </c>
      <c r="R238" s="122" t="s">
        <v>70</v>
      </c>
      <c r="U238" s="123" t="s">
        <v>574</v>
      </c>
      <c r="V238" s="124">
        <v>19.75</v>
      </c>
      <c r="W238" s="125">
        <v>21430615.77</v>
      </c>
      <c r="X238" s="126">
        <f t="shared" si="43"/>
        <v>108509446.93670887</v>
      </c>
      <c r="Y238" s="125">
        <v>1176013.5738555416</v>
      </c>
      <c r="Z238" s="125">
        <v>0</v>
      </c>
      <c r="AC238">
        <v>704</v>
      </c>
      <c r="AD238">
        <f>O238-AC238</f>
        <v>0</v>
      </c>
      <c r="AF238" s="127"/>
    </row>
    <row r="239" spans="1:32" ht="12.5" x14ac:dyDescent="0.25">
      <c r="A239" s="100" t="s">
        <v>575</v>
      </c>
      <c r="B239" s="115">
        <v>2268</v>
      </c>
      <c r="C239" s="116">
        <f t="shared" si="36"/>
        <v>4470839.7384186042</v>
      </c>
      <c r="D239" s="116">
        <f t="shared" si="33"/>
        <v>488575.81019726087</v>
      </c>
      <c r="E239" s="116">
        <f t="shared" si="37"/>
        <v>0</v>
      </c>
      <c r="F239" s="116">
        <f t="shared" si="38"/>
        <v>4959415.5486158654</v>
      </c>
      <c r="G239" s="117">
        <f t="shared" si="39"/>
        <v>2186.6911590017044</v>
      </c>
      <c r="H239" s="107">
        <f t="shared" si="40"/>
        <v>1495.6088409982958</v>
      </c>
      <c r="I239" s="11">
        <f t="shared" si="41"/>
        <v>0</v>
      </c>
      <c r="J239" s="11">
        <f t="shared" si="42"/>
        <v>0</v>
      </c>
      <c r="K239" s="108">
        <f t="shared" si="34"/>
        <v>1196.4870727986367</v>
      </c>
      <c r="L239" s="118">
        <f t="shared" si="35"/>
        <v>2713632.6811073082</v>
      </c>
      <c r="M239" s="119">
        <v>2864683.7781023248</v>
      </c>
      <c r="N239" s="119"/>
      <c r="O239" s="128">
        <v>707</v>
      </c>
      <c r="P239" s="22" t="s">
        <v>575</v>
      </c>
      <c r="Q239" s="121">
        <v>0</v>
      </c>
      <c r="R239" s="122" t="s">
        <v>170</v>
      </c>
      <c r="U239" s="123" t="s">
        <v>576</v>
      </c>
      <c r="V239" s="124">
        <v>21.5</v>
      </c>
      <c r="W239" s="125">
        <v>4830304.24</v>
      </c>
      <c r="X239" s="126">
        <f t="shared" si="43"/>
        <v>22466531.348837208</v>
      </c>
      <c r="Y239" s="125">
        <v>488575.81019726087</v>
      </c>
      <c r="Z239" s="125">
        <v>0</v>
      </c>
      <c r="AC239">
        <v>707</v>
      </c>
      <c r="AD239">
        <f>O239-AC239</f>
        <v>0</v>
      </c>
      <c r="AF239" s="127"/>
    </row>
    <row r="240" spans="1:32" ht="12.5" x14ac:dyDescent="0.25">
      <c r="A240" s="114" t="s">
        <v>577</v>
      </c>
      <c r="B240" s="115">
        <v>28077</v>
      </c>
      <c r="C240" s="116">
        <f t="shared" si="36"/>
        <v>87662804.015090898</v>
      </c>
      <c r="D240" s="116">
        <f t="shared" si="33"/>
        <v>4091773.6928137182</v>
      </c>
      <c r="E240" s="116">
        <f t="shared" si="37"/>
        <v>0</v>
      </c>
      <c r="F240" s="116">
        <f t="shared" si="38"/>
        <v>91754577.707904622</v>
      </c>
      <c r="G240" s="117">
        <f t="shared" si="39"/>
        <v>3267.9623075080895</v>
      </c>
      <c r="H240" s="107">
        <f t="shared" si="40"/>
        <v>414.33769249191073</v>
      </c>
      <c r="I240" s="11">
        <f t="shared" si="41"/>
        <v>0</v>
      </c>
      <c r="J240" s="11">
        <f t="shared" si="42"/>
        <v>0</v>
      </c>
      <c r="K240" s="108">
        <f t="shared" si="34"/>
        <v>331.47015399352858</v>
      </c>
      <c r="L240" s="118">
        <f t="shared" si="35"/>
        <v>9306687.5136763025</v>
      </c>
      <c r="M240" s="119">
        <v>9578464.7770981845</v>
      </c>
      <c r="N240" s="119"/>
      <c r="O240" s="120">
        <v>710</v>
      </c>
      <c r="P240" s="129" t="s">
        <v>578</v>
      </c>
      <c r="Q240" s="121">
        <v>3</v>
      </c>
      <c r="R240" s="122" t="s">
        <v>67</v>
      </c>
      <c r="U240" s="123" t="s">
        <v>577</v>
      </c>
      <c r="V240" s="124">
        <v>22</v>
      </c>
      <c r="W240" s="125">
        <v>96913652.680000007</v>
      </c>
      <c r="X240" s="126">
        <f t="shared" si="43"/>
        <v>440516603.09090906</v>
      </c>
      <c r="Y240" s="125">
        <v>4091773.6928137182</v>
      </c>
      <c r="Z240" s="125">
        <v>0</v>
      </c>
      <c r="AC240">
        <v>710</v>
      </c>
      <c r="AD240">
        <f>O240-AC240</f>
        <v>0</v>
      </c>
      <c r="AF240" s="127"/>
    </row>
    <row r="241" spans="1:32" ht="12.5" x14ac:dyDescent="0.25">
      <c r="A241" s="114" t="s">
        <v>579</v>
      </c>
      <c r="B241" s="115">
        <v>9690</v>
      </c>
      <c r="C241" s="116">
        <f t="shared" si="36"/>
        <v>23031129.605953488</v>
      </c>
      <c r="D241" s="116">
        <f t="shared" si="33"/>
        <v>1984144.8539829017</v>
      </c>
      <c r="E241" s="116">
        <f t="shared" si="37"/>
        <v>0</v>
      </c>
      <c r="F241" s="116">
        <f t="shared" si="38"/>
        <v>25015274.459936392</v>
      </c>
      <c r="G241" s="117">
        <f t="shared" si="39"/>
        <v>2581.555671820061</v>
      </c>
      <c r="H241" s="107">
        <f t="shared" si="40"/>
        <v>1100.7443281799392</v>
      </c>
      <c r="I241" s="11">
        <f t="shared" si="41"/>
        <v>0</v>
      </c>
      <c r="J241" s="11">
        <f t="shared" si="42"/>
        <v>0</v>
      </c>
      <c r="K241" s="108">
        <f t="shared" si="34"/>
        <v>880.59546254395138</v>
      </c>
      <c r="L241" s="118">
        <f t="shared" si="35"/>
        <v>8532970.032050889</v>
      </c>
      <c r="M241" s="119">
        <v>8538467.4405581392</v>
      </c>
      <c r="N241" s="119"/>
      <c r="O241" s="120">
        <v>729</v>
      </c>
      <c r="P241" s="22" t="s">
        <v>579</v>
      </c>
      <c r="Q241" s="121">
        <v>0</v>
      </c>
      <c r="R241" s="122" t="s">
        <v>110</v>
      </c>
      <c r="U241" s="123" t="s">
        <v>580</v>
      </c>
      <c r="V241" s="124">
        <v>21.5</v>
      </c>
      <c r="W241" s="125">
        <v>24882878.719999999</v>
      </c>
      <c r="X241" s="126">
        <f t="shared" si="43"/>
        <v>115734319.62790698</v>
      </c>
      <c r="Y241" s="125">
        <v>1984144.8539829017</v>
      </c>
      <c r="Z241" s="125">
        <v>0</v>
      </c>
      <c r="AC241">
        <v>729</v>
      </c>
      <c r="AD241">
        <f>O241-AC241</f>
        <v>0</v>
      </c>
      <c r="AF241" s="127"/>
    </row>
    <row r="242" spans="1:32" ht="12.5" x14ac:dyDescent="0.25">
      <c r="A242" s="100" t="s">
        <v>581</v>
      </c>
      <c r="B242" s="115">
        <v>3653</v>
      </c>
      <c r="C242" s="116">
        <f t="shared" si="36"/>
        <v>8519893.5572195109</v>
      </c>
      <c r="D242" s="116">
        <f t="shared" si="33"/>
        <v>1178844.1425260075</v>
      </c>
      <c r="E242" s="116">
        <f t="shared" si="37"/>
        <v>0</v>
      </c>
      <c r="F242" s="116">
        <f t="shared" si="38"/>
        <v>9698737.6997455191</v>
      </c>
      <c r="G242" s="117">
        <f t="shared" si="39"/>
        <v>2655.0062140009632</v>
      </c>
      <c r="H242" s="107">
        <f t="shared" si="40"/>
        <v>1027.293785999037</v>
      </c>
      <c r="I242" s="11">
        <f t="shared" si="41"/>
        <v>0</v>
      </c>
      <c r="J242" s="11">
        <f t="shared" si="42"/>
        <v>0</v>
      </c>
      <c r="K242" s="108">
        <f t="shared" si="34"/>
        <v>821.83502879922969</v>
      </c>
      <c r="L242" s="118">
        <f t="shared" si="35"/>
        <v>3002163.3602035861</v>
      </c>
      <c r="M242" s="119">
        <v>3003687.6577951238</v>
      </c>
      <c r="N242" s="119"/>
      <c r="O242" s="128">
        <v>732</v>
      </c>
      <c r="P242" s="22" t="s">
        <v>581</v>
      </c>
      <c r="Q242" s="121">
        <v>0</v>
      </c>
      <c r="R242" s="122" t="s">
        <v>79</v>
      </c>
      <c r="U242" s="123" t="s">
        <v>582</v>
      </c>
      <c r="V242" s="124">
        <v>20.5</v>
      </c>
      <c r="W242" s="125">
        <v>8776774.7699999996</v>
      </c>
      <c r="X242" s="126">
        <f t="shared" si="43"/>
        <v>42813535.463414632</v>
      </c>
      <c r="Y242" s="125">
        <v>1178844.1425260075</v>
      </c>
      <c r="Z242" s="125">
        <v>0</v>
      </c>
      <c r="AC242">
        <v>732</v>
      </c>
      <c r="AD242">
        <f>O242-AC242</f>
        <v>0</v>
      </c>
      <c r="AF242" s="127"/>
    </row>
    <row r="243" spans="1:32" ht="12.5" x14ac:dyDescent="0.25">
      <c r="A243" s="114" t="s">
        <v>583</v>
      </c>
      <c r="B243" s="115">
        <v>53546</v>
      </c>
      <c r="C243" s="116">
        <f t="shared" si="36"/>
        <v>153634532.01436147</v>
      </c>
      <c r="D243" s="116">
        <f t="shared" si="33"/>
        <v>11519744.387326458</v>
      </c>
      <c r="E243" s="116">
        <f t="shared" si="37"/>
        <v>0</v>
      </c>
      <c r="F243" s="116">
        <f t="shared" si="38"/>
        <v>165154276.40168792</v>
      </c>
      <c r="G243" s="117">
        <f t="shared" si="39"/>
        <v>3084.3438613843782</v>
      </c>
      <c r="H243" s="107">
        <f t="shared" si="40"/>
        <v>597.95613861562197</v>
      </c>
      <c r="I243" s="11">
        <f t="shared" si="41"/>
        <v>0</v>
      </c>
      <c r="J243" s="11">
        <f t="shared" si="42"/>
        <v>0</v>
      </c>
      <c r="K243" s="108">
        <f t="shared" si="34"/>
        <v>478.36491089249762</v>
      </c>
      <c r="L243" s="118">
        <f t="shared" si="35"/>
        <v>25614527.518649679</v>
      </c>
      <c r="M243" s="119">
        <v>22380136.806172512</v>
      </c>
      <c r="N243" s="119"/>
      <c r="O243" s="120">
        <v>734</v>
      </c>
      <c r="P243" s="22" t="s">
        <v>583</v>
      </c>
      <c r="Q243" s="121">
        <v>0</v>
      </c>
      <c r="R243" s="122" t="s">
        <v>70</v>
      </c>
      <c r="U243" s="123" t="s">
        <v>584</v>
      </c>
      <c r="V243" s="124">
        <v>20.75</v>
      </c>
      <c r="W243" s="125">
        <v>160196811.02000001</v>
      </c>
      <c r="X243" s="126">
        <f t="shared" si="43"/>
        <v>772032824.1927712</v>
      </c>
      <c r="Y243" s="125">
        <v>11519744.387326458</v>
      </c>
      <c r="Z243" s="125">
        <v>0</v>
      </c>
      <c r="AC243">
        <v>734</v>
      </c>
      <c r="AD243">
        <f>O243-AC243</f>
        <v>0</v>
      </c>
      <c r="AF243" s="127"/>
    </row>
    <row r="244" spans="1:32" ht="12.5" x14ac:dyDescent="0.25">
      <c r="A244" s="100" t="s">
        <v>585</v>
      </c>
      <c r="B244" s="115">
        <v>3047</v>
      </c>
      <c r="C244" s="116">
        <f t="shared" si="36"/>
        <v>9085523.6372093018</v>
      </c>
      <c r="D244" s="116">
        <f t="shared" si="33"/>
        <v>421463.45020657475</v>
      </c>
      <c r="E244" s="116">
        <f t="shared" si="37"/>
        <v>0</v>
      </c>
      <c r="F244" s="116">
        <f t="shared" si="38"/>
        <v>9506987.0874158759</v>
      </c>
      <c r="G244" s="117">
        <f t="shared" si="39"/>
        <v>3120.1139111965463</v>
      </c>
      <c r="H244" s="107">
        <f t="shared" si="40"/>
        <v>562.18608880345391</v>
      </c>
      <c r="I244" s="11">
        <f t="shared" si="41"/>
        <v>0</v>
      </c>
      <c r="J244" s="11">
        <f t="shared" si="42"/>
        <v>0</v>
      </c>
      <c r="K244" s="108">
        <f t="shared" si="34"/>
        <v>449.74887104276314</v>
      </c>
      <c r="L244" s="118">
        <f t="shared" si="35"/>
        <v>1370384.8100672993</v>
      </c>
      <c r="M244" s="119">
        <v>1398991.8675809517</v>
      </c>
      <c r="N244" s="119"/>
      <c r="O244" s="128">
        <v>738</v>
      </c>
      <c r="P244" s="129" t="s">
        <v>586</v>
      </c>
      <c r="Q244" s="121">
        <v>0</v>
      </c>
      <c r="R244" s="122" t="s">
        <v>70</v>
      </c>
      <c r="U244" s="123" t="s">
        <v>587</v>
      </c>
      <c r="V244" s="124">
        <v>21.5</v>
      </c>
      <c r="W244" s="125">
        <v>9816018</v>
      </c>
      <c r="X244" s="126">
        <f t="shared" si="43"/>
        <v>45655897.674418606</v>
      </c>
      <c r="Y244" s="125">
        <v>421463.45020657475</v>
      </c>
      <c r="Z244" s="125">
        <v>0</v>
      </c>
      <c r="AC244">
        <v>738</v>
      </c>
      <c r="AD244">
        <f>O244-AC244</f>
        <v>0</v>
      </c>
      <c r="AF244" s="127"/>
    </row>
    <row r="245" spans="1:32" ht="12.5" x14ac:dyDescent="0.25">
      <c r="A245" s="100" t="s">
        <v>588</v>
      </c>
      <c r="B245" s="115">
        <v>3534</v>
      </c>
      <c r="C245" s="116">
        <f t="shared" si="36"/>
        <v>8922098.9699047618</v>
      </c>
      <c r="D245" s="116">
        <f t="shared" si="33"/>
        <v>1241556.5620074123</v>
      </c>
      <c r="E245" s="116">
        <f t="shared" si="37"/>
        <v>0</v>
      </c>
      <c r="F245" s="116">
        <f t="shared" si="38"/>
        <v>10163655.531912174</v>
      </c>
      <c r="G245" s="117">
        <f t="shared" si="39"/>
        <v>2875.9636479660935</v>
      </c>
      <c r="H245" s="107">
        <f t="shared" si="40"/>
        <v>806.33635203390668</v>
      </c>
      <c r="I245" s="11">
        <f t="shared" si="41"/>
        <v>0</v>
      </c>
      <c r="J245" s="11">
        <f t="shared" si="42"/>
        <v>0</v>
      </c>
      <c r="K245" s="108">
        <f t="shared" si="34"/>
        <v>645.06908162712534</v>
      </c>
      <c r="L245" s="118">
        <f t="shared" si="35"/>
        <v>2279674.1344702612</v>
      </c>
      <c r="M245" s="119">
        <v>2355374.0138476221</v>
      </c>
      <c r="N245" s="119"/>
      <c r="O245" s="128">
        <v>739</v>
      </c>
      <c r="P245" s="22" t="s">
        <v>588</v>
      </c>
      <c r="Q245" s="121">
        <v>0</v>
      </c>
      <c r="R245" s="122" t="s">
        <v>186</v>
      </c>
      <c r="U245" s="123" t="s">
        <v>589</v>
      </c>
      <c r="V245" s="124">
        <v>21</v>
      </c>
      <c r="W245" s="125">
        <v>9415280.3200000003</v>
      </c>
      <c r="X245" s="126">
        <f t="shared" si="43"/>
        <v>44834668.190476194</v>
      </c>
      <c r="Y245" s="125">
        <v>1241556.5620074123</v>
      </c>
      <c r="Z245" s="125">
        <v>0</v>
      </c>
      <c r="AC245">
        <v>739</v>
      </c>
      <c r="AD245">
        <f>O245-AC245</f>
        <v>0</v>
      </c>
      <c r="AF245" s="127"/>
    </row>
    <row r="246" spans="1:32" ht="12.5" x14ac:dyDescent="0.25">
      <c r="A246" s="114" t="s">
        <v>590</v>
      </c>
      <c r="B246" s="115">
        <v>35242</v>
      </c>
      <c r="C246" s="116">
        <f t="shared" si="36"/>
        <v>98445471.652977765</v>
      </c>
      <c r="D246" s="116">
        <f t="shared" si="33"/>
        <v>8212783.5697374493</v>
      </c>
      <c r="E246" s="116">
        <f t="shared" si="37"/>
        <v>0</v>
      </c>
      <c r="F246" s="116">
        <f t="shared" si="38"/>
        <v>106658255.22271521</v>
      </c>
      <c r="G246" s="117">
        <f t="shared" si="39"/>
        <v>3026.4529601814656</v>
      </c>
      <c r="H246" s="107">
        <f t="shared" si="40"/>
        <v>655.84703981853454</v>
      </c>
      <c r="I246" s="11">
        <f t="shared" si="41"/>
        <v>0</v>
      </c>
      <c r="J246" s="11">
        <f t="shared" si="42"/>
        <v>0</v>
      </c>
      <c r="K246" s="108">
        <f t="shared" si="34"/>
        <v>524.67763185482761</v>
      </c>
      <c r="L246" s="118">
        <f t="shared" si="35"/>
        <v>18490689.101827834</v>
      </c>
      <c r="M246" s="119">
        <v>17835381.274744898</v>
      </c>
      <c r="N246" s="119"/>
      <c r="O246" s="120">
        <v>740</v>
      </c>
      <c r="P246" s="129" t="s">
        <v>591</v>
      </c>
      <c r="Q246" s="121">
        <v>0</v>
      </c>
      <c r="R246" s="122" t="s">
        <v>75</v>
      </c>
      <c r="U246" s="123" t="s">
        <v>592</v>
      </c>
      <c r="V246" s="124">
        <v>22.5</v>
      </c>
      <c r="W246" s="125">
        <v>111307694.08</v>
      </c>
      <c r="X246" s="126">
        <f t="shared" si="43"/>
        <v>494700862.5777778</v>
      </c>
      <c r="Y246" s="125">
        <v>8212783.5697374493</v>
      </c>
      <c r="Z246" s="125">
        <v>0</v>
      </c>
      <c r="AC246">
        <v>740</v>
      </c>
      <c r="AD246">
        <f>O246-AC246</f>
        <v>0</v>
      </c>
      <c r="AF246" s="127"/>
    </row>
    <row r="247" spans="1:32" ht="12.5" x14ac:dyDescent="0.25">
      <c r="A247" s="100" t="s">
        <v>593</v>
      </c>
      <c r="B247" s="115">
        <v>1044</v>
      </c>
      <c r="C247" s="116">
        <f t="shared" si="36"/>
        <v>2479362.1443218393</v>
      </c>
      <c r="D247" s="116">
        <f t="shared" si="33"/>
        <v>887556.13604386325</v>
      </c>
      <c r="E247" s="116">
        <f t="shared" si="37"/>
        <v>0</v>
      </c>
      <c r="F247" s="116">
        <f t="shared" si="38"/>
        <v>3366918.2803657027</v>
      </c>
      <c r="G247" s="117">
        <f t="shared" si="39"/>
        <v>3225.017509928834</v>
      </c>
      <c r="H247" s="107">
        <f t="shared" si="40"/>
        <v>457.28249007116619</v>
      </c>
      <c r="I247" s="11">
        <f t="shared" si="41"/>
        <v>0</v>
      </c>
      <c r="J247" s="11">
        <f t="shared" si="42"/>
        <v>0</v>
      </c>
      <c r="K247" s="108">
        <f t="shared" si="34"/>
        <v>365.82599205693299</v>
      </c>
      <c r="L247" s="118">
        <f t="shared" si="35"/>
        <v>381922.33570743806</v>
      </c>
      <c r="M247" s="119">
        <v>339092.49729103467</v>
      </c>
      <c r="N247" s="119"/>
      <c r="O247" s="128">
        <v>742</v>
      </c>
      <c r="P247" s="22" t="s">
        <v>593</v>
      </c>
      <c r="Q247" s="121">
        <v>0</v>
      </c>
      <c r="R247" s="122" t="s">
        <v>79</v>
      </c>
      <c r="U247" s="123" t="s">
        <v>594</v>
      </c>
      <c r="V247" s="124">
        <v>21.75</v>
      </c>
      <c r="W247" s="125">
        <v>2709855.61</v>
      </c>
      <c r="X247" s="126">
        <f t="shared" si="43"/>
        <v>12459106.252873564</v>
      </c>
      <c r="Y247" s="125">
        <v>887556.13604386325</v>
      </c>
      <c r="Z247" s="125">
        <v>0</v>
      </c>
      <c r="AC247">
        <v>742</v>
      </c>
      <c r="AD247">
        <f>O247-AC247</f>
        <v>0</v>
      </c>
      <c r="AF247" s="127"/>
    </row>
    <row r="248" spans="1:32" ht="12.5" x14ac:dyDescent="0.25">
      <c r="A248" s="114" t="s">
        <v>595</v>
      </c>
      <c r="B248" s="115">
        <v>62052</v>
      </c>
      <c r="C248" s="116">
        <f t="shared" si="36"/>
        <v>193922015.93642858</v>
      </c>
      <c r="D248" s="116">
        <f t="shared" si="33"/>
        <v>14251194.351417776</v>
      </c>
      <c r="E248" s="116">
        <f t="shared" si="37"/>
        <v>0</v>
      </c>
      <c r="F248" s="116">
        <f t="shared" si="38"/>
        <v>208173210.28784636</v>
      </c>
      <c r="G248" s="117">
        <f t="shared" si="39"/>
        <v>3354.8187050835809</v>
      </c>
      <c r="H248" s="107">
        <f t="shared" si="40"/>
        <v>327.4812949164193</v>
      </c>
      <c r="I248" s="11">
        <f t="shared" si="41"/>
        <v>0</v>
      </c>
      <c r="J248" s="11">
        <f t="shared" si="42"/>
        <v>0</v>
      </c>
      <c r="K248" s="108">
        <f t="shared" si="34"/>
        <v>261.98503593313546</v>
      </c>
      <c r="L248" s="118">
        <f t="shared" si="35"/>
        <v>16256695.449722921</v>
      </c>
      <c r="M248" s="119">
        <v>15394486.995268544</v>
      </c>
      <c r="N248" s="119"/>
      <c r="O248" s="120">
        <v>743</v>
      </c>
      <c r="P248" s="22" t="s">
        <v>595</v>
      </c>
      <c r="Q248" s="121">
        <v>0</v>
      </c>
      <c r="R248" s="122" t="s">
        <v>56</v>
      </c>
      <c r="U248" s="123" t="s">
        <v>596</v>
      </c>
      <c r="V248" s="124">
        <v>21</v>
      </c>
      <c r="W248" s="125">
        <v>204641323.34999999</v>
      </c>
      <c r="X248" s="126">
        <f t="shared" si="43"/>
        <v>974482492.14285719</v>
      </c>
      <c r="Y248" s="125">
        <v>14251194.351417776</v>
      </c>
      <c r="Z248" s="125">
        <v>0</v>
      </c>
      <c r="AC248">
        <v>743</v>
      </c>
      <c r="AD248">
        <f>O248-AC248</f>
        <v>0</v>
      </c>
      <c r="AF248" s="127"/>
    </row>
    <row r="249" spans="1:32" ht="12.5" x14ac:dyDescent="0.25">
      <c r="A249" s="100" t="s">
        <v>597</v>
      </c>
      <c r="B249" s="115">
        <v>5069</v>
      </c>
      <c r="C249" s="116">
        <f t="shared" si="36"/>
        <v>11039621.681977009</v>
      </c>
      <c r="D249" s="116">
        <f t="shared" si="33"/>
        <v>2047075.8627135751</v>
      </c>
      <c r="E249" s="116">
        <f t="shared" si="37"/>
        <v>0</v>
      </c>
      <c r="F249" s="116">
        <f t="shared" si="38"/>
        <v>13086697.544690585</v>
      </c>
      <c r="G249" s="117">
        <f t="shared" si="39"/>
        <v>2581.7118849261365</v>
      </c>
      <c r="H249" s="107">
        <f t="shared" si="40"/>
        <v>1100.5881150738637</v>
      </c>
      <c r="I249" s="11">
        <f t="shared" si="41"/>
        <v>0</v>
      </c>
      <c r="J249" s="11">
        <f t="shared" si="42"/>
        <v>0</v>
      </c>
      <c r="K249" s="108">
        <f t="shared" si="34"/>
        <v>880.47049205909104</v>
      </c>
      <c r="L249" s="118">
        <f t="shared" si="35"/>
        <v>4463104.9242475322</v>
      </c>
      <c r="M249" s="119">
        <v>4728520.2510234481</v>
      </c>
      <c r="N249" s="119"/>
      <c r="O249" s="128">
        <v>746</v>
      </c>
      <c r="P249" s="22" t="s">
        <v>597</v>
      </c>
      <c r="Q249" s="121">
        <v>0</v>
      </c>
      <c r="R249" s="122" t="s">
        <v>59</v>
      </c>
      <c r="U249" s="123" t="s">
        <v>598</v>
      </c>
      <c r="V249" s="124">
        <v>21.75</v>
      </c>
      <c r="W249" s="125">
        <v>12065918.17</v>
      </c>
      <c r="X249" s="126">
        <f t="shared" si="43"/>
        <v>55475485.83908046</v>
      </c>
      <c r="Y249" s="125">
        <v>2047075.8627135751</v>
      </c>
      <c r="Z249" s="125">
        <v>0</v>
      </c>
      <c r="AC249">
        <v>746</v>
      </c>
      <c r="AD249">
        <f>O249-AC249</f>
        <v>0</v>
      </c>
      <c r="AF249" s="127"/>
    </row>
    <row r="250" spans="1:32" ht="12.5" x14ac:dyDescent="0.25">
      <c r="A250" s="100" t="s">
        <v>599</v>
      </c>
      <c r="B250" s="115">
        <v>1494</v>
      </c>
      <c r="C250" s="116">
        <f t="shared" si="36"/>
        <v>3017208.9459999995</v>
      </c>
      <c r="D250" s="116">
        <f t="shared" si="33"/>
        <v>549520.40405616595</v>
      </c>
      <c r="E250" s="116">
        <f t="shared" si="37"/>
        <v>0</v>
      </c>
      <c r="F250" s="116">
        <f t="shared" si="38"/>
        <v>3566729.3500561654</v>
      </c>
      <c r="G250" s="117">
        <f t="shared" si="39"/>
        <v>2387.3690428756126</v>
      </c>
      <c r="H250" s="107">
        <f t="shared" si="40"/>
        <v>1294.9309571243875</v>
      </c>
      <c r="I250" s="11">
        <f t="shared" si="41"/>
        <v>0</v>
      </c>
      <c r="J250" s="11">
        <f t="shared" si="42"/>
        <v>0</v>
      </c>
      <c r="K250" s="108">
        <f t="shared" si="34"/>
        <v>1035.9447656995101</v>
      </c>
      <c r="L250" s="118">
        <f t="shared" si="35"/>
        <v>1547701.4799550681</v>
      </c>
      <c r="M250" s="119">
        <v>1544739.8149561908</v>
      </c>
      <c r="N250" s="119"/>
      <c r="O250" s="128">
        <v>747</v>
      </c>
      <c r="P250" s="22" t="s">
        <v>599</v>
      </c>
      <c r="Q250" s="121">
        <v>0</v>
      </c>
      <c r="R250" s="122" t="s">
        <v>85</v>
      </c>
      <c r="U250" s="123" t="s">
        <v>600</v>
      </c>
      <c r="V250" s="124">
        <v>21</v>
      </c>
      <c r="W250" s="125">
        <v>3183989.34</v>
      </c>
      <c r="X250" s="126">
        <f t="shared" si="43"/>
        <v>15161854</v>
      </c>
      <c r="Y250" s="125">
        <v>549520.40405616595</v>
      </c>
      <c r="Z250" s="125">
        <v>0</v>
      </c>
      <c r="AC250">
        <v>747</v>
      </c>
      <c r="AD250">
        <f>O250-AC250</f>
        <v>0</v>
      </c>
      <c r="AF250" s="127"/>
    </row>
    <row r="251" spans="1:32" ht="12.5" x14ac:dyDescent="0.25">
      <c r="A251" s="100" t="s">
        <v>601</v>
      </c>
      <c r="B251" s="115">
        <v>5366</v>
      </c>
      <c r="C251" s="116">
        <f t="shared" si="36"/>
        <v>12906813.965636363</v>
      </c>
      <c r="D251" s="116">
        <f t="shared" si="33"/>
        <v>806306.63153842278</v>
      </c>
      <c r="E251" s="116">
        <f t="shared" si="37"/>
        <v>0</v>
      </c>
      <c r="F251" s="116">
        <f t="shared" si="38"/>
        <v>13713120.597174786</v>
      </c>
      <c r="G251" s="117">
        <f t="shared" si="39"/>
        <v>2555.5573233646637</v>
      </c>
      <c r="H251" s="107">
        <f t="shared" si="40"/>
        <v>1126.7426766353365</v>
      </c>
      <c r="I251" s="11">
        <f t="shared" si="41"/>
        <v>0</v>
      </c>
      <c r="J251" s="11">
        <f t="shared" si="42"/>
        <v>0</v>
      </c>
      <c r="K251" s="108">
        <f t="shared" si="34"/>
        <v>901.39414130826924</v>
      </c>
      <c r="L251" s="118">
        <f t="shared" si="35"/>
        <v>4836880.9622601727</v>
      </c>
      <c r="M251" s="119">
        <v>4870270.0772290919</v>
      </c>
      <c r="N251" s="119"/>
      <c r="O251" s="128">
        <v>748</v>
      </c>
      <c r="P251" s="22" t="s">
        <v>601</v>
      </c>
      <c r="Q251" s="121">
        <v>0</v>
      </c>
      <c r="R251" s="122" t="s">
        <v>59</v>
      </c>
      <c r="U251" s="123" t="s">
        <v>602</v>
      </c>
      <c r="V251" s="124">
        <v>22</v>
      </c>
      <c r="W251" s="125">
        <v>14268839.560000001</v>
      </c>
      <c r="X251" s="126">
        <f t="shared" si="43"/>
        <v>64858361.636363633</v>
      </c>
      <c r="Y251" s="125">
        <v>806306.63153842278</v>
      </c>
      <c r="Z251" s="125">
        <v>0</v>
      </c>
      <c r="AC251">
        <v>748</v>
      </c>
      <c r="AD251">
        <f>O251-AC251</f>
        <v>0</v>
      </c>
      <c r="AF251" s="127"/>
    </row>
    <row r="252" spans="1:32" ht="12.5" x14ac:dyDescent="0.25">
      <c r="A252" s="100" t="s">
        <v>603</v>
      </c>
      <c r="B252" s="115">
        <v>21768</v>
      </c>
      <c r="C252" s="116">
        <f t="shared" si="36"/>
        <v>70156405.348329395</v>
      </c>
      <c r="D252" s="116">
        <f t="shared" si="33"/>
        <v>4321351.2751865927</v>
      </c>
      <c r="E252" s="116">
        <f t="shared" si="37"/>
        <v>0</v>
      </c>
      <c r="F252" s="116">
        <f t="shared" si="38"/>
        <v>74477756.623515993</v>
      </c>
      <c r="G252" s="117">
        <f t="shared" si="39"/>
        <v>3421.4331414698636</v>
      </c>
      <c r="H252" s="107">
        <f t="shared" si="40"/>
        <v>260.8668585301366</v>
      </c>
      <c r="I252" s="11">
        <f t="shared" si="41"/>
        <v>0</v>
      </c>
      <c r="J252" s="11">
        <f t="shared" si="42"/>
        <v>0</v>
      </c>
      <c r="K252" s="108">
        <f t="shared" si="34"/>
        <v>208.6934868241093</v>
      </c>
      <c r="L252" s="118">
        <f t="shared" si="35"/>
        <v>4542839.8211872112</v>
      </c>
      <c r="M252" s="119">
        <v>5033154.6838211734</v>
      </c>
      <c r="N252" s="119"/>
      <c r="O252" s="128">
        <v>749</v>
      </c>
      <c r="P252" s="22" t="s">
        <v>603</v>
      </c>
      <c r="Q252" s="121">
        <v>0</v>
      </c>
      <c r="R252" s="122" t="s">
        <v>159</v>
      </c>
      <c r="U252" s="123" t="s">
        <v>604</v>
      </c>
      <c r="V252" s="124">
        <v>21.25</v>
      </c>
      <c r="W252" s="125">
        <v>74915759.480000004</v>
      </c>
      <c r="X252" s="126">
        <f t="shared" si="43"/>
        <v>352544750.49411762</v>
      </c>
      <c r="Y252" s="125">
        <v>4321351.2751865927</v>
      </c>
      <c r="Z252" s="125">
        <v>0</v>
      </c>
      <c r="AC252">
        <v>749</v>
      </c>
      <c r="AD252">
        <f>O252-AC252</f>
        <v>0</v>
      </c>
      <c r="AF252" s="127"/>
    </row>
    <row r="253" spans="1:32" ht="12.5" x14ac:dyDescent="0.25">
      <c r="A253" s="100" t="s">
        <v>605</v>
      </c>
      <c r="B253" s="115">
        <v>3170</v>
      </c>
      <c r="C253" s="116">
        <f t="shared" si="36"/>
        <v>9190229.4605909083</v>
      </c>
      <c r="D253" s="116">
        <f t="shared" si="33"/>
        <v>325614.02675701521</v>
      </c>
      <c r="E253" s="116">
        <f t="shared" si="37"/>
        <v>0</v>
      </c>
      <c r="F253" s="116">
        <f t="shared" si="38"/>
        <v>9515843.4873479232</v>
      </c>
      <c r="G253" s="117">
        <f t="shared" si="39"/>
        <v>3001.8433714031303</v>
      </c>
      <c r="H253" s="107">
        <f t="shared" si="40"/>
        <v>680.4566285968699</v>
      </c>
      <c r="I253" s="11">
        <f t="shared" si="41"/>
        <v>0</v>
      </c>
      <c r="J253" s="11">
        <f t="shared" si="42"/>
        <v>0</v>
      </c>
      <c r="K253" s="108">
        <f t="shared" si="34"/>
        <v>544.36530287749599</v>
      </c>
      <c r="L253" s="118">
        <f t="shared" si="35"/>
        <v>1725638.0101216624</v>
      </c>
      <c r="M253" s="119">
        <v>1714908.9554436363</v>
      </c>
      <c r="N253" s="119"/>
      <c r="O253" s="128">
        <v>751</v>
      </c>
      <c r="P253" s="22" t="s">
        <v>605</v>
      </c>
      <c r="Q253" s="121">
        <v>0</v>
      </c>
      <c r="R253" s="122" t="s">
        <v>79</v>
      </c>
      <c r="U253" s="123" t="s">
        <v>606</v>
      </c>
      <c r="V253" s="124">
        <v>22</v>
      </c>
      <c r="W253" s="125">
        <v>10160052.67</v>
      </c>
      <c r="X253" s="126">
        <f t="shared" si="43"/>
        <v>46182057.590909094</v>
      </c>
      <c r="Y253" s="125">
        <v>325614.02675701521</v>
      </c>
      <c r="Z253" s="125">
        <v>0</v>
      </c>
      <c r="AC253">
        <v>751</v>
      </c>
      <c r="AD253">
        <f>O253-AC253</f>
        <v>0</v>
      </c>
      <c r="AF253" s="127"/>
    </row>
    <row r="254" spans="1:32" ht="12.5" x14ac:dyDescent="0.25">
      <c r="A254" s="100" t="s">
        <v>607</v>
      </c>
      <c r="B254" s="115">
        <v>19922</v>
      </c>
      <c r="C254" s="116">
        <f t="shared" si="36"/>
        <v>84228726.778129861</v>
      </c>
      <c r="D254" s="116">
        <f t="shared" si="33"/>
        <v>4342939.0538862124</v>
      </c>
      <c r="E254" s="116">
        <f t="shared" si="37"/>
        <v>0</v>
      </c>
      <c r="F254" s="116">
        <f t="shared" si="38"/>
        <v>88571665.832016081</v>
      </c>
      <c r="G254" s="117">
        <f t="shared" si="39"/>
        <v>4445.9223889175828</v>
      </c>
      <c r="H254" s="107">
        <f t="shared" si="40"/>
        <v>-763.62238891758261</v>
      </c>
      <c r="I254" s="11">
        <f t="shared" si="41"/>
        <v>6.638073411638608</v>
      </c>
      <c r="J254" s="11">
        <f t="shared" si="42"/>
        <v>36.638073411638608</v>
      </c>
      <c r="K254" s="108">
        <f t="shared" si="34"/>
        <v>-279.77653143933242</v>
      </c>
      <c r="L254" s="118">
        <f t="shared" si="35"/>
        <v>-5573708.0593343806</v>
      </c>
      <c r="M254" s="119">
        <v>-5370218.6882589543</v>
      </c>
      <c r="N254" s="119"/>
      <c r="O254" s="128">
        <v>753</v>
      </c>
      <c r="P254" s="129" t="s">
        <v>608</v>
      </c>
      <c r="Q254" s="121">
        <v>1</v>
      </c>
      <c r="R254" s="122" t="s">
        <v>67</v>
      </c>
      <c r="U254" s="123" t="s">
        <v>609</v>
      </c>
      <c r="V254" s="124">
        <v>19.25</v>
      </c>
      <c r="W254" s="125">
        <v>81477537.209999993</v>
      </c>
      <c r="X254" s="126">
        <f t="shared" si="43"/>
        <v>423259933.55844152</v>
      </c>
      <c r="Y254" s="125">
        <v>4342939.0538862124</v>
      </c>
      <c r="Z254" s="125">
        <v>0</v>
      </c>
      <c r="AC254">
        <v>753</v>
      </c>
      <c r="AD254">
        <f>O254-AC254</f>
        <v>0</v>
      </c>
      <c r="AF254" s="127"/>
    </row>
    <row r="255" spans="1:32" ht="12.5" x14ac:dyDescent="0.25">
      <c r="A255" s="100" t="s">
        <v>610</v>
      </c>
      <c r="B255" s="115">
        <v>6178</v>
      </c>
      <c r="C255" s="116">
        <f t="shared" si="36"/>
        <v>23897875.762744185</v>
      </c>
      <c r="D255" s="116">
        <f t="shared" si="33"/>
        <v>526396.1869487291</v>
      </c>
      <c r="E255" s="116">
        <f t="shared" si="37"/>
        <v>0</v>
      </c>
      <c r="F255" s="116">
        <f t="shared" si="38"/>
        <v>24424271.949692912</v>
      </c>
      <c r="G255" s="117">
        <f t="shared" si="39"/>
        <v>3953.4269908858714</v>
      </c>
      <c r="H255" s="107">
        <f t="shared" si="40"/>
        <v>-271.12699088587124</v>
      </c>
      <c r="I255" s="11">
        <f t="shared" si="41"/>
        <v>5.6025873121753893</v>
      </c>
      <c r="J255" s="11">
        <f t="shared" si="42"/>
        <v>35.602587312175388</v>
      </c>
      <c r="K255" s="108">
        <f t="shared" si="34"/>
        <v>-96.528223657016113</v>
      </c>
      <c r="L255" s="118">
        <f t="shared" si="35"/>
        <v>-596351.36575304554</v>
      </c>
      <c r="M255" s="119">
        <v>-593607.71176756371</v>
      </c>
      <c r="N255" s="119"/>
      <c r="O255" s="128">
        <v>755</v>
      </c>
      <c r="P255" s="129" t="s">
        <v>611</v>
      </c>
      <c r="Q255" s="121">
        <v>1</v>
      </c>
      <c r="R255" s="122" t="s">
        <v>67</v>
      </c>
      <c r="U255" s="123" t="s">
        <v>612</v>
      </c>
      <c r="V255" s="124">
        <v>21.5</v>
      </c>
      <c r="W255" s="125">
        <v>25819313.010000002</v>
      </c>
      <c r="X255" s="126">
        <f t="shared" si="43"/>
        <v>120089827.95348836</v>
      </c>
      <c r="Y255" s="125">
        <v>526396.1869487291</v>
      </c>
      <c r="Z255" s="125">
        <v>0</v>
      </c>
      <c r="AC255">
        <v>755</v>
      </c>
      <c r="AD255">
        <f>O255-AC255</f>
        <v>0</v>
      </c>
      <c r="AF255" s="127"/>
    </row>
    <row r="256" spans="1:32" ht="12.5" x14ac:dyDescent="0.25">
      <c r="A256" s="100" t="s">
        <v>613</v>
      </c>
      <c r="B256" s="115">
        <v>8653</v>
      </c>
      <c r="C256" s="116">
        <f t="shared" si="36"/>
        <v>25810279.522899996</v>
      </c>
      <c r="D256" s="116">
        <f t="shared" si="33"/>
        <v>2657042.5931752003</v>
      </c>
      <c r="E256" s="116">
        <f t="shared" si="37"/>
        <v>0</v>
      </c>
      <c r="F256" s="116">
        <f t="shared" si="38"/>
        <v>28467322.116075195</v>
      </c>
      <c r="G256" s="117">
        <f t="shared" si="39"/>
        <v>3289.8788993499588</v>
      </c>
      <c r="H256" s="107">
        <f t="shared" si="40"/>
        <v>392.42110065004135</v>
      </c>
      <c r="I256" s="11">
        <f t="shared" si="41"/>
        <v>0</v>
      </c>
      <c r="J256" s="11">
        <f t="shared" si="42"/>
        <v>0</v>
      </c>
      <c r="K256" s="108">
        <f t="shared" si="34"/>
        <v>313.93688052003313</v>
      </c>
      <c r="L256" s="118">
        <f t="shared" si="35"/>
        <v>2716495.8271398465</v>
      </c>
      <c r="M256" s="119">
        <v>2717664.4678759989</v>
      </c>
      <c r="N256" s="119"/>
      <c r="O256" s="128">
        <v>758</v>
      </c>
      <c r="P256" s="22" t="s">
        <v>613</v>
      </c>
      <c r="Q256" s="121">
        <v>0</v>
      </c>
      <c r="R256" s="122" t="s">
        <v>79</v>
      </c>
      <c r="U256" s="123" t="s">
        <v>614</v>
      </c>
      <c r="V256" s="124">
        <v>20</v>
      </c>
      <c r="W256" s="125">
        <v>25939979.420000002</v>
      </c>
      <c r="X256" s="126">
        <f t="shared" si="43"/>
        <v>129699897.09999999</v>
      </c>
      <c r="Y256" s="125">
        <v>2657042.5931752003</v>
      </c>
      <c r="Z256" s="125">
        <v>0</v>
      </c>
      <c r="AC256">
        <v>758</v>
      </c>
      <c r="AD256">
        <f>O256-AC256</f>
        <v>0</v>
      </c>
      <c r="AF256" s="127"/>
    </row>
    <row r="257" spans="1:32" ht="12.5" x14ac:dyDescent="0.25">
      <c r="A257" s="100" t="s">
        <v>615</v>
      </c>
      <c r="B257" s="115">
        <v>2186</v>
      </c>
      <c r="C257" s="116">
        <f t="shared" si="36"/>
        <v>4399364.9968275866</v>
      </c>
      <c r="D257" s="116">
        <f t="shared" si="33"/>
        <v>583852.56735443545</v>
      </c>
      <c r="E257" s="116">
        <f t="shared" si="37"/>
        <v>0</v>
      </c>
      <c r="F257" s="116">
        <f t="shared" si="38"/>
        <v>4983217.5641820217</v>
      </c>
      <c r="G257" s="117">
        <f t="shared" si="39"/>
        <v>2279.6054730933311</v>
      </c>
      <c r="H257" s="107">
        <f t="shared" si="40"/>
        <v>1402.6945269066691</v>
      </c>
      <c r="I257" s="11">
        <f t="shared" si="41"/>
        <v>0</v>
      </c>
      <c r="J257" s="11">
        <f t="shared" si="42"/>
        <v>0</v>
      </c>
      <c r="K257" s="108">
        <f t="shared" si="34"/>
        <v>1122.1556215253354</v>
      </c>
      <c r="L257" s="118">
        <f t="shared" si="35"/>
        <v>2453032.1886543832</v>
      </c>
      <c r="M257" s="119">
        <v>2536301.1528349426</v>
      </c>
      <c r="N257" s="119"/>
      <c r="O257" s="128">
        <v>759</v>
      </c>
      <c r="P257" s="22" t="s">
        <v>615</v>
      </c>
      <c r="Q257" s="121">
        <v>0</v>
      </c>
      <c r="R257" s="122" t="s">
        <v>56</v>
      </c>
      <c r="U257" s="123" t="s">
        <v>616</v>
      </c>
      <c r="V257" s="124">
        <v>21.75</v>
      </c>
      <c r="W257" s="125">
        <v>4808351.1900000004</v>
      </c>
      <c r="X257" s="126">
        <f t="shared" si="43"/>
        <v>22107361.793103453</v>
      </c>
      <c r="Y257" s="125">
        <v>583852.56735443545</v>
      </c>
      <c r="Z257" s="125">
        <v>0</v>
      </c>
      <c r="AC257">
        <v>759</v>
      </c>
      <c r="AD257">
        <f>O257-AC257</f>
        <v>0</v>
      </c>
      <c r="AF257" s="127"/>
    </row>
    <row r="258" spans="1:32" ht="12.5" x14ac:dyDescent="0.25">
      <c r="A258" s="100" t="s">
        <v>617</v>
      </c>
      <c r="B258" s="115">
        <v>9027</v>
      </c>
      <c r="C258" s="116">
        <f t="shared" si="36"/>
        <v>23649360.857333332</v>
      </c>
      <c r="D258" s="116">
        <f t="shared" si="33"/>
        <v>1230677.2675684073</v>
      </c>
      <c r="E258" s="116">
        <f t="shared" si="37"/>
        <v>0</v>
      </c>
      <c r="F258" s="116">
        <f t="shared" si="38"/>
        <v>24880038.124901738</v>
      </c>
      <c r="G258" s="117">
        <f t="shared" si="39"/>
        <v>2756.1801401242647</v>
      </c>
      <c r="H258" s="107">
        <f t="shared" si="40"/>
        <v>926.11985987573553</v>
      </c>
      <c r="I258" s="11">
        <f t="shared" si="41"/>
        <v>0</v>
      </c>
      <c r="J258" s="11">
        <f t="shared" si="42"/>
        <v>0</v>
      </c>
      <c r="K258" s="108">
        <f t="shared" si="34"/>
        <v>740.89588790058849</v>
      </c>
      <c r="L258" s="118">
        <f t="shared" si="35"/>
        <v>6688067.1800786126</v>
      </c>
      <c r="M258" s="119">
        <v>6587352.7935138429</v>
      </c>
      <c r="N258" s="119"/>
      <c r="O258" s="128">
        <v>761</v>
      </c>
      <c r="P258" s="22" t="s">
        <v>617</v>
      </c>
      <c r="Q258" s="121">
        <v>0</v>
      </c>
      <c r="R258" s="122" t="s">
        <v>70</v>
      </c>
      <c r="U258" s="123" t="s">
        <v>618</v>
      </c>
      <c r="V258" s="124">
        <v>19.5</v>
      </c>
      <c r="W258" s="125">
        <v>23173996.82</v>
      </c>
      <c r="X258" s="126">
        <f t="shared" si="43"/>
        <v>118841009.33333333</v>
      </c>
      <c r="Y258" s="125">
        <v>1230677.2675684073</v>
      </c>
      <c r="Z258" s="125">
        <v>0</v>
      </c>
      <c r="AC258">
        <v>761</v>
      </c>
      <c r="AD258">
        <f>O258-AC258</f>
        <v>0</v>
      </c>
      <c r="AF258" s="127"/>
    </row>
    <row r="259" spans="1:32" ht="12.5" x14ac:dyDescent="0.25">
      <c r="A259" s="100" t="s">
        <v>619</v>
      </c>
      <c r="B259" s="115">
        <v>4199</v>
      </c>
      <c r="C259" s="116">
        <f t="shared" si="36"/>
        <v>9357504.9911219515</v>
      </c>
      <c r="D259" s="116">
        <f t="shared" si="33"/>
        <v>1932942.753955174</v>
      </c>
      <c r="E259" s="116">
        <f t="shared" si="37"/>
        <v>0</v>
      </c>
      <c r="F259" s="116">
        <f t="shared" si="38"/>
        <v>11290447.745077126</v>
      </c>
      <c r="G259" s="117">
        <f t="shared" si="39"/>
        <v>2688.8420445527804</v>
      </c>
      <c r="H259" s="107">
        <f t="shared" si="40"/>
        <v>993.45795544721977</v>
      </c>
      <c r="I259" s="11">
        <f t="shared" si="41"/>
        <v>0</v>
      </c>
      <c r="J259" s="11">
        <f t="shared" si="42"/>
        <v>0</v>
      </c>
      <c r="K259" s="108">
        <f t="shared" si="34"/>
        <v>794.76636435777584</v>
      </c>
      <c r="L259" s="118">
        <f t="shared" si="35"/>
        <v>3337223.963938301</v>
      </c>
      <c r="M259" s="119">
        <v>3390094.8734321943</v>
      </c>
      <c r="N259" s="119"/>
      <c r="O259" s="128">
        <v>762</v>
      </c>
      <c r="P259" s="22" t="s">
        <v>619</v>
      </c>
      <c r="Q259" s="121">
        <v>0</v>
      </c>
      <c r="R259" s="122" t="s">
        <v>159</v>
      </c>
      <c r="U259" s="123" t="s">
        <v>620</v>
      </c>
      <c r="V259" s="124">
        <v>20.5</v>
      </c>
      <c r="W259" s="125">
        <v>9639640.8200000003</v>
      </c>
      <c r="X259" s="126">
        <f t="shared" si="43"/>
        <v>47022638.146341465</v>
      </c>
      <c r="Y259" s="125">
        <v>1932942.753955174</v>
      </c>
      <c r="Z259" s="125">
        <v>0</v>
      </c>
      <c r="AC259">
        <v>762</v>
      </c>
      <c r="AD259">
        <f>O259-AC259</f>
        <v>0</v>
      </c>
      <c r="AF259" s="127"/>
    </row>
    <row r="260" spans="1:32" ht="12.5" x14ac:dyDescent="0.25">
      <c r="A260" s="100" t="s">
        <v>621</v>
      </c>
      <c r="B260" s="115">
        <v>10471</v>
      </c>
      <c r="C260" s="116">
        <f t="shared" si="36"/>
        <v>30048295.202870589</v>
      </c>
      <c r="D260" s="116">
        <f t="shared" si="33"/>
        <v>2269127.7295044898</v>
      </c>
      <c r="E260" s="116">
        <f t="shared" si="37"/>
        <v>0</v>
      </c>
      <c r="F260" s="116">
        <f t="shared" si="38"/>
        <v>32317422.932375077</v>
      </c>
      <c r="G260" s="117">
        <f t="shared" si="39"/>
        <v>3086.3740743362696</v>
      </c>
      <c r="H260" s="107">
        <f t="shared" si="40"/>
        <v>595.9259256637306</v>
      </c>
      <c r="I260" s="11">
        <f t="shared" si="41"/>
        <v>0</v>
      </c>
      <c r="J260" s="11">
        <f t="shared" si="42"/>
        <v>0</v>
      </c>
      <c r="K260" s="108">
        <f t="shared" si="34"/>
        <v>476.74074053098451</v>
      </c>
      <c r="L260" s="118">
        <f t="shared" si="35"/>
        <v>4991952.2940999391</v>
      </c>
      <c r="M260" s="119">
        <v>5036227.7059576483</v>
      </c>
      <c r="N260" s="119"/>
      <c r="O260" s="128">
        <v>765</v>
      </c>
      <c r="P260" s="22" t="s">
        <v>621</v>
      </c>
      <c r="Q260" s="121">
        <v>0</v>
      </c>
      <c r="R260" s="122" t="s">
        <v>142</v>
      </c>
      <c r="U260" s="123" t="s">
        <v>622</v>
      </c>
      <c r="V260" s="124">
        <v>21.25</v>
      </c>
      <c r="W260" s="125">
        <v>32086747.390000001</v>
      </c>
      <c r="X260" s="126">
        <f t="shared" si="43"/>
        <v>150996458.30588236</v>
      </c>
      <c r="Y260" s="125">
        <v>2269127.7295044898</v>
      </c>
      <c r="Z260" s="125">
        <v>0</v>
      </c>
      <c r="AC260">
        <v>765</v>
      </c>
      <c r="AD260">
        <f>O260-AC260</f>
        <v>0</v>
      </c>
      <c r="AF260" s="127"/>
    </row>
    <row r="261" spans="1:32" ht="12.5" x14ac:dyDescent="0.25">
      <c r="A261" s="100" t="s">
        <v>623</v>
      </c>
      <c r="B261" s="115">
        <v>2661</v>
      </c>
      <c r="C261" s="116">
        <f t="shared" si="36"/>
        <v>5812151.3858604645</v>
      </c>
      <c r="D261" s="116">
        <f t="shared" si="33"/>
        <v>1090409.1776790768</v>
      </c>
      <c r="E261" s="116">
        <f t="shared" si="37"/>
        <v>0</v>
      </c>
      <c r="F261" s="116">
        <f t="shared" si="38"/>
        <v>6902560.5635395413</v>
      </c>
      <c r="G261" s="117">
        <f t="shared" si="39"/>
        <v>2593.9724026830295</v>
      </c>
      <c r="H261" s="107">
        <f t="shared" si="40"/>
        <v>1088.3275973169707</v>
      </c>
      <c r="I261" s="11">
        <f t="shared" si="41"/>
        <v>0</v>
      </c>
      <c r="J261" s="11">
        <f t="shared" si="42"/>
        <v>0</v>
      </c>
      <c r="K261" s="108">
        <f t="shared" si="34"/>
        <v>870.66207785357665</v>
      </c>
      <c r="L261" s="118">
        <f t="shared" si="35"/>
        <v>2316831.7891683676</v>
      </c>
      <c r="M261" s="119">
        <v>2211834.5565879075</v>
      </c>
      <c r="N261" s="119"/>
      <c r="O261" s="128">
        <v>768</v>
      </c>
      <c r="P261" s="22" t="s">
        <v>623</v>
      </c>
      <c r="Q261" s="121">
        <v>0</v>
      </c>
      <c r="R261" s="122" t="s">
        <v>75</v>
      </c>
      <c r="U261" s="123" t="s">
        <v>624</v>
      </c>
      <c r="V261" s="124">
        <v>21.5</v>
      </c>
      <c r="W261" s="125">
        <v>6279460.04</v>
      </c>
      <c r="X261" s="126">
        <f t="shared" si="43"/>
        <v>29206790.883720931</v>
      </c>
      <c r="Y261" s="125">
        <v>1090409.1776790768</v>
      </c>
      <c r="Z261" s="125">
        <v>0</v>
      </c>
      <c r="AC261">
        <v>768</v>
      </c>
      <c r="AD261">
        <f>O261-AC261</f>
        <v>0</v>
      </c>
      <c r="AF261" s="127"/>
    </row>
    <row r="262" spans="1:32" ht="12.5" x14ac:dyDescent="0.25">
      <c r="A262" s="100" t="s">
        <v>625</v>
      </c>
      <c r="B262" s="115">
        <v>8187</v>
      </c>
      <c r="C262" s="116">
        <f t="shared" si="36"/>
        <v>19831132.875707317</v>
      </c>
      <c r="D262" s="116">
        <f t="shared" si="33"/>
        <v>2541376.1175206816</v>
      </c>
      <c r="E262" s="116">
        <f t="shared" si="37"/>
        <v>0</v>
      </c>
      <c r="F262" s="116">
        <f t="shared" si="38"/>
        <v>22372508.993228</v>
      </c>
      <c r="G262" s="117">
        <f t="shared" si="39"/>
        <v>2732.6870640317575</v>
      </c>
      <c r="H262" s="107">
        <f t="shared" si="40"/>
        <v>949.61293596824271</v>
      </c>
      <c r="I262" s="11">
        <f t="shared" si="41"/>
        <v>0</v>
      </c>
      <c r="J262" s="11">
        <f t="shared" si="42"/>
        <v>0</v>
      </c>
      <c r="K262" s="108">
        <f t="shared" si="34"/>
        <v>759.69034877459421</v>
      </c>
      <c r="L262" s="118">
        <f t="shared" si="35"/>
        <v>6219584.885417603</v>
      </c>
      <c r="M262" s="119">
        <v>6211974.0883863447</v>
      </c>
      <c r="N262" s="119"/>
      <c r="O262" s="128">
        <v>777</v>
      </c>
      <c r="P262" s="22" t="s">
        <v>625</v>
      </c>
      <c r="Q262" s="121">
        <v>0</v>
      </c>
      <c r="R262" s="122" t="s">
        <v>142</v>
      </c>
      <c r="U262" s="123" t="s">
        <v>626</v>
      </c>
      <c r="V262" s="124">
        <v>20.5</v>
      </c>
      <c r="W262" s="125">
        <v>20429056.48</v>
      </c>
      <c r="X262" s="126">
        <f t="shared" si="43"/>
        <v>99653934.048780486</v>
      </c>
      <c r="Y262" s="125">
        <v>2541376.1175206816</v>
      </c>
      <c r="Z262" s="125">
        <v>0</v>
      </c>
      <c r="AC262">
        <v>777</v>
      </c>
      <c r="AD262">
        <f>O262-AC262</f>
        <v>0</v>
      </c>
      <c r="AF262" s="127"/>
    </row>
    <row r="263" spans="1:32" ht="12.5" x14ac:dyDescent="0.25">
      <c r="A263" s="100" t="s">
        <v>627</v>
      </c>
      <c r="B263" s="115">
        <v>7312</v>
      </c>
      <c r="C263" s="116">
        <f t="shared" si="36"/>
        <v>18237894.22137931</v>
      </c>
      <c r="D263" s="116">
        <f t="shared" si="33"/>
        <v>1653704.9704276323</v>
      </c>
      <c r="E263" s="116">
        <f t="shared" si="37"/>
        <v>0</v>
      </c>
      <c r="F263" s="116">
        <f t="shared" si="38"/>
        <v>19891599.191806942</v>
      </c>
      <c r="G263" s="117">
        <f t="shared" si="39"/>
        <v>2720.4047034746914</v>
      </c>
      <c r="H263" s="107">
        <f t="shared" si="40"/>
        <v>961.89529652530882</v>
      </c>
      <c r="I263" s="11">
        <f t="shared" si="41"/>
        <v>0</v>
      </c>
      <c r="J263" s="11">
        <f t="shared" si="42"/>
        <v>0</v>
      </c>
      <c r="K263" s="108">
        <f t="shared" si="34"/>
        <v>769.51623722024715</v>
      </c>
      <c r="L263" s="118">
        <f t="shared" si="35"/>
        <v>5626702.7265544469</v>
      </c>
      <c r="M263" s="119">
        <v>5616726.7834581826</v>
      </c>
      <c r="N263" s="119"/>
      <c r="O263" s="128">
        <v>778</v>
      </c>
      <c r="P263" s="22" t="s">
        <v>627</v>
      </c>
      <c r="Q263" s="121">
        <v>0</v>
      </c>
      <c r="R263" s="122" t="s">
        <v>159</v>
      </c>
      <c r="U263" s="123" t="s">
        <v>628</v>
      </c>
      <c r="V263" s="124">
        <v>21.75</v>
      </c>
      <c r="W263" s="125">
        <v>19933376.850000001</v>
      </c>
      <c r="X263" s="126">
        <f t="shared" si="43"/>
        <v>91647709.655172423</v>
      </c>
      <c r="Y263" s="125">
        <v>1653704.9704276323</v>
      </c>
      <c r="Z263" s="125">
        <v>0</v>
      </c>
      <c r="AC263">
        <v>778</v>
      </c>
      <c r="AD263">
        <f>O263-AC263</f>
        <v>0</v>
      </c>
      <c r="AF263" s="127"/>
    </row>
    <row r="264" spans="1:32" ht="12.5" x14ac:dyDescent="0.25">
      <c r="A264" s="100" t="s">
        <v>629</v>
      </c>
      <c r="B264" s="115">
        <v>3953</v>
      </c>
      <c r="C264" s="116">
        <f t="shared" si="36"/>
        <v>9004216.6485789474</v>
      </c>
      <c r="D264" s="116">
        <f t="shared" si="33"/>
        <v>1351941.743934483</v>
      </c>
      <c r="E264" s="116">
        <f t="shared" si="37"/>
        <v>0</v>
      </c>
      <c r="F264" s="116">
        <f t="shared" si="38"/>
        <v>10356158.39251343</v>
      </c>
      <c r="G264" s="117">
        <f t="shared" si="39"/>
        <v>2619.8225126520188</v>
      </c>
      <c r="H264" s="107">
        <f t="shared" si="40"/>
        <v>1062.4774873479814</v>
      </c>
      <c r="I264" s="11">
        <f t="shared" si="41"/>
        <v>0</v>
      </c>
      <c r="J264" s="11">
        <f t="shared" si="42"/>
        <v>0</v>
      </c>
      <c r="K264" s="108">
        <f t="shared" si="34"/>
        <v>849.98198987838521</v>
      </c>
      <c r="L264" s="118">
        <f t="shared" si="35"/>
        <v>3359978.8059892566</v>
      </c>
      <c r="M264" s="119">
        <v>3373219.5752210524</v>
      </c>
      <c r="N264" s="119"/>
      <c r="O264" s="128">
        <v>781</v>
      </c>
      <c r="P264" s="22" t="s">
        <v>629</v>
      </c>
      <c r="Q264" s="121">
        <v>0</v>
      </c>
      <c r="R264" s="122" t="s">
        <v>64</v>
      </c>
      <c r="U264" s="123" t="s">
        <v>630</v>
      </c>
      <c r="V264" s="124">
        <v>19</v>
      </c>
      <c r="W264" s="125">
        <v>8596990.7699999996</v>
      </c>
      <c r="X264" s="126">
        <f t="shared" si="43"/>
        <v>45247319.842105262</v>
      </c>
      <c r="Y264" s="125">
        <v>1351941.743934483</v>
      </c>
      <c r="Z264" s="125">
        <v>0</v>
      </c>
      <c r="AC264">
        <v>781</v>
      </c>
      <c r="AD264">
        <f>O264-AC264</f>
        <v>0</v>
      </c>
      <c r="AF264" s="127"/>
    </row>
    <row r="265" spans="1:32" ht="12.5" x14ac:dyDescent="0.25">
      <c r="A265" s="100" t="s">
        <v>631</v>
      </c>
      <c r="B265" s="115">
        <v>6988</v>
      </c>
      <c r="C265" s="116">
        <f t="shared" si="36"/>
        <v>22340581.205395345</v>
      </c>
      <c r="D265" s="116">
        <f t="shared" si="33"/>
        <v>1578317.4460003513</v>
      </c>
      <c r="E265" s="116">
        <f t="shared" si="37"/>
        <v>0</v>
      </c>
      <c r="F265" s="116">
        <f t="shared" si="38"/>
        <v>23918898.651395697</v>
      </c>
      <c r="G265" s="117">
        <f t="shared" si="39"/>
        <v>3422.85327009097</v>
      </c>
      <c r="H265" s="107">
        <f t="shared" si="40"/>
        <v>259.44672990903018</v>
      </c>
      <c r="I265" s="11">
        <f t="shared" si="41"/>
        <v>0</v>
      </c>
      <c r="J265" s="11">
        <f t="shared" si="42"/>
        <v>0</v>
      </c>
      <c r="K265" s="108">
        <f t="shared" si="34"/>
        <v>207.55738392722415</v>
      </c>
      <c r="L265" s="118">
        <f t="shared" si="35"/>
        <v>1450410.9988834423</v>
      </c>
      <c r="M265" s="130">
        <v>1347436.8359106951</v>
      </c>
      <c r="N265" s="119"/>
      <c r="O265" s="128">
        <v>783</v>
      </c>
      <c r="P265" s="22" t="s">
        <v>631</v>
      </c>
      <c r="Q265" s="121">
        <v>0</v>
      </c>
      <c r="R265" s="122" t="s">
        <v>85</v>
      </c>
      <c r="U265" s="123" t="s">
        <v>632</v>
      </c>
      <c r="V265" s="124">
        <v>21.5</v>
      </c>
      <c r="W265" s="125">
        <v>24136808.84</v>
      </c>
      <c r="X265" s="126">
        <f t="shared" si="43"/>
        <v>112264227.1627907</v>
      </c>
      <c r="Y265" s="125">
        <v>1578317.4460003513</v>
      </c>
      <c r="Z265" s="125">
        <v>0</v>
      </c>
      <c r="AC265">
        <v>783</v>
      </c>
      <c r="AD265">
        <f>O265-AC265</f>
        <v>0</v>
      </c>
      <c r="AF265" s="127"/>
    </row>
    <row r="266" spans="1:32" ht="12.5" x14ac:dyDescent="0.25">
      <c r="A266" s="100" t="s">
        <v>633</v>
      </c>
      <c r="B266" s="115">
        <v>3040</v>
      </c>
      <c r="C266" s="116">
        <f t="shared" si="36"/>
        <v>7141750.5134418607</v>
      </c>
      <c r="D266" s="116">
        <f t="shared" si="33"/>
        <v>625882.62152936577</v>
      </c>
      <c r="E266" s="116">
        <f t="shared" si="37"/>
        <v>0</v>
      </c>
      <c r="F266" s="116">
        <f t="shared" si="38"/>
        <v>7767633.1349712266</v>
      </c>
      <c r="G266" s="117">
        <f t="shared" si="39"/>
        <v>2555.142478608956</v>
      </c>
      <c r="H266" s="107">
        <f t="shared" si="40"/>
        <v>1127.1575213910442</v>
      </c>
      <c r="I266" s="11">
        <f t="shared" si="41"/>
        <v>0</v>
      </c>
      <c r="J266" s="11">
        <f t="shared" si="42"/>
        <v>0</v>
      </c>
      <c r="K266" s="108">
        <f t="shared" si="34"/>
        <v>901.72601711283539</v>
      </c>
      <c r="L266" s="118">
        <f t="shared" si="35"/>
        <v>2741247.0920230197</v>
      </c>
      <c r="M266" s="119">
        <v>2730248.362567442</v>
      </c>
      <c r="N266" s="119"/>
      <c r="O266" s="128">
        <v>785</v>
      </c>
      <c r="P266" s="22" t="s">
        <v>633</v>
      </c>
      <c r="Q266" s="121">
        <v>0</v>
      </c>
      <c r="R266" s="122" t="s">
        <v>59</v>
      </c>
      <c r="U266" s="123" t="s">
        <v>634</v>
      </c>
      <c r="V266" s="124">
        <v>21.5</v>
      </c>
      <c r="W266" s="125">
        <v>7715961.6100000003</v>
      </c>
      <c r="X266" s="126">
        <f t="shared" si="43"/>
        <v>35888193.534883723</v>
      </c>
      <c r="Y266" s="125">
        <v>625882.62152936577</v>
      </c>
      <c r="Z266" s="125">
        <v>0</v>
      </c>
      <c r="AC266">
        <v>785</v>
      </c>
      <c r="AD266">
        <f>O266-AC266</f>
        <v>0</v>
      </c>
      <c r="AF266" s="127"/>
    </row>
    <row r="267" spans="1:32" ht="12.5" x14ac:dyDescent="0.25">
      <c r="A267" s="100" t="s">
        <v>635</v>
      </c>
      <c r="B267" s="115">
        <v>25062</v>
      </c>
      <c r="C267" s="116">
        <f t="shared" si="36"/>
        <v>67351395.806168675</v>
      </c>
      <c r="D267" s="116">
        <f t="shared" si="33"/>
        <v>4349731.0194511116</v>
      </c>
      <c r="E267" s="116">
        <f t="shared" si="37"/>
        <v>0</v>
      </c>
      <c r="F267" s="116">
        <f t="shared" si="38"/>
        <v>71701126.825619787</v>
      </c>
      <c r="G267" s="117">
        <f t="shared" si="39"/>
        <v>2860.9499172300611</v>
      </c>
      <c r="H267" s="107">
        <f t="shared" si="40"/>
        <v>821.35008276993904</v>
      </c>
      <c r="I267" s="11">
        <f t="shared" si="41"/>
        <v>0</v>
      </c>
      <c r="J267" s="11">
        <f t="shared" si="42"/>
        <v>0</v>
      </c>
      <c r="K267" s="108">
        <f t="shared" si="34"/>
        <v>657.08006621595132</v>
      </c>
      <c r="L267" s="118">
        <f t="shared" si="35"/>
        <v>16467740.619504172</v>
      </c>
      <c r="M267" s="119">
        <v>16625858.694604332</v>
      </c>
      <c r="N267" s="119"/>
      <c r="O267" s="128">
        <v>790</v>
      </c>
      <c r="P267" s="22" t="s">
        <v>635</v>
      </c>
      <c r="Q267" s="121">
        <v>0</v>
      </c>
      <c r="R267" s="122" t="s">
        <v>73</v>
      </c>
      <c r="U267" s="123" t="s">
        <v>635</v>
      </c>
      <c r="V267" s="124">
        <v>20.75</v>
      </c>
      <c r="W267" s="125">
        <v>70228214.219999999</v>
      </c>
      <c r="X267" s="126">
        <f t="shared" si="43"/>
        <v>338449225.15662652</v>
      </c>
      <c r="Y267" s="125">
        <v>4349731.0194511116</v>
      </c>
      <c r="Z267" s="125">
        <v>0</v>
      </c>
      <c r="AC267">
        <v>790</v>
      </c>
      <c r="AD267">
        <f>O267-AC267</f>
        <v>0</v>
      </c>
      <c r="AF267" s="127"/>
    </row>
    <row r="268" spans="1:32" ht="12.5" x14ac:dyDescent="0.25">
      <c r="A268" s="114" t="s">
        <v>636</v>
      </c>
      <c r="B268" s="115">
        <v>5583</v>
      </c>
      <c r="C268" s="116">
        <f t="shared" si="36"/>
        <v>12394739.476999998</v>
      </c>
      <c r="D268" s="116">
        <f t="shared" si="33"/>
        <v>1149670.5831267524</v>
      </c>
      <c r="E268" s="116">
        <f t="shared" si="37"/>
        <v>0</v>
      </c>
      <c r="F268" s="116">
        <f t="shared" si="38"/>
        <v>13544410.06012675</v>
      </c>
      <c r="G268" s="117">
        <f t="shared" si="39"/>
        <v>2426.0093247585078</v>
      </c>
      <c r="H268" s="107">
        <f t="shared" si="40"/>
        <v>1256.2906752414924</v>
      </c>
      <c r="I268" s="11">
        <f t="shared" si="41"/>
        <v>0</v>
      </c>
      <c r="J268" s="11">
        <f t="shared" si="42"/>
        <v>0</v>
      </c>
      <c r="K268" s="108">
        <f t="shared" si="34"/>
        <v>1005.032540193194</v>
      </c>
      <c r="L268" s="118">
        <f t="shared" si="35"/>
        <v>5611096.6718986025</v>
      </c>
      <c r="M268" s="119">
        <v>5750185.3632934829</v>
      </c>
      <c r="N268" s="119"/>
      <c r="O268" s="120">
        <v>791</v>
      </c>
      <c r="P268" s="22" t="s">
        <v>636</v>
      </c>
      <c r="Q268" s="121">
        <v>0</v>
      </c>
      <c r="R268" s="122" t="s">
        <v>59</v>
      </c>
      <c r="U268" s="123" t="s">
        <v>636</v>
      </c>
      <c r="V268" s="124">
        <v>22</v>
      </c>
      <c r="W268" s="125">
        <v>13702727.060000001</v>
      </c>
      <c r="X268" s="126">
        <f t="shared" si="43"/>
        <v>62285123</v>
      </c>
      <c r="Y268" s="125">
        <v>1149670.5831267524</v>
      </c>
      <c r="Z268" s="125">
        <v>0</v>
      </c>
      <c r="AC268">
        <v>791</v>
      </c>
      <c r="AD268">
        <f>O268-AC268</f>
        <v>0</v>
      </c>
      <c r="AF268" s="127"/>
    </row>
    <row r="269" spans="1:32" ht="12.5" x14ac:dyDescent="0.25">
      <c r="A269" s="100" t="s">
        <v>637</v>
      </c>
      <c r="B269" s="115">
        <v>4832</v>
      </c>
      <c r="C269" s="116">
        <f t="shared" si="36"/>
        <v>15947620.530195123</v>
      </c>
      <c r="D269" s="116">
        <f t="shared" si="33"/>
        <v>782734.31500196224</v>
      </c>
      <c r="E269" s="116">
        <f t="shared" si="37"/>
        <v>0</v>
      </c>
      <c r="F269" s="116">
        <f t="shared" si="38"/>
        <v>16730354.845197085</v>
      </c>
      <c r="G269" s="117">
        <f t="shared" si="39"/>
        <v>3462.4078735921121</v>
      </c>
      <c r="H269" s="107">
        <f t="shared" si="40"/>
        <v>219.8921264078881</v>
      </c>
      <c r="I269" s="11">
        <f t="shared" si="41"/>
        <v>0</v>
      </c>
      <c r="J269" s="11">
        <f t="shared" si="42"/>
        <v>0</v>
      </c>
      <c r="K269" s="108">
        <f t="shared" si="34"/>
        <v>175.91370112631049</v>
      </c>
      <c r="L269" s="118">
        <f t="shared" si="35"/>
        <v>850015.00384233228</v>
      </c>
      <c r="M269" s="119">
        <v>866929.62635199993</v>
      </c>
      <c r="N269" s="119"/>
      <c r="O269" s="128">
        <v>831</v>
      </c>
      <c r="P269" s="22" t="s">
        <v>637</v>
      </c>
      <c r="Q269" s="121">
        <v>0</v>
      </c>
      <c r="R269" s="122" t="s">
        <v>186</v>
      </c>
      <c r="U269" s="123" t="s">
        <v>638</v>
      </c>
      <c r="V269" s="124">
        <v>20.5</v>
      </c>
      <c r="W269" s="125">
        <v>16428453.310000001</v>
      </c>
      <c r="X269" s="126">
        <f t="shared" si="43"/>
        <v>80138796.634146348</v>
      </c>
      <c r="Y269" s="125">
        <v>782734.31500196224</v>
      </c>
      <c r="Z269" s="125">
        <v>0</v>
      </c>
      <c r="AC269">
        <v>831</v>
      </c>
      <c r="AD269">
        <f>O269-AC269</f>
        <v>0</v>
      </c>
      <c r="AF269" s="127"/>
    </row>
    <row r="270" spans="1:32" ht="12.5" x14ac:dyDescent="0.25">
      <c r="A270" s="100" t="s">
        <v>639</v>
      </c>
      <c r="B270" s="115">
        <v>4133</v>
      </c>
      <c r="C270" s="116">
        <f t="shared" si="36"/>
        <v>9377427.9489268288</v>
      </c>
      <c r="D270" s="116">
        <f t="shared" si="33"/>
        <v>1170604.4711134937</v>
      </c>
      <c r="E270" s="116">
        <f t="shared" si="37"/>
        <v>0</v>
      </c>
      <c r="F270" s="116">
        <f t="shared" si="38"/>
        <v>10548032.420040322</v>
      </c>
      <c r="G270" s="117">
        <f t="shared" si="39"/>
        <v>2552.1491459086192</v>
      </c>
      <c r="H270" s="107">
        <f t="shared" si="40"/>
        <v>1130.150854091381</v>
      </c>
      <c r="I270" s="11">
        <f t="shared" si="41"/>
        <v>0</v>
      </c>
      <c r="J270" s="11">
        <f t="shared" si="42"/>
        <v>0</v>
      </c>
      <c r="K270" s="108">
        <f t="shared" si="34"/>
        <v>904.12068327310487</v>
      </c>
      <c r="L270" s="118">
        <f t="shared" si="35"/>
        <v>3736730.7839677422</v>
      </c>
      <c r="M270" s="119">
        <v>3821793.3922302448</v>
      </c>
      <c r="N270" s="119"/>
      <c r="O270" s="128">
        <v>832</v>
      </c>
      <c r="P270" s="22" t="s">
        <v>639</v>
      </c>
      <c r="Q270" s="121">
        <v>0</v>
      </c>
      <c r="R270" s="122" t="s">
        <v>59</v>
      </c>
      <c r="U270" s="123" t="s">
        <v>640</v>
      </c>
      <c r="V270" s="124">
        <v>20.5</v>
      </c>
      <c r="W270" s="125">
        <v>9660164.4700000007</v>
      </c>
      <c r="X270" s="126">
        <f t="shared" si="43"/>
        <v>47122753.512195125</v>
      </c>
      <c r="Y270" s="125">
        <v>1170604.4711134937</v>
      </c>
      <c r="Z270" s="125">
        <v>0</v>
      </c>
      <c r="AC270">
        <v>832</v>
      </c>
      <c r="AD270">
        <f>O270-AC270</f>
        <v>0</v>
      </c>
      <c r="AF270" s="127"/>
    </row>
    <row r="271" spans="1:32" ht="12.5" x14ac:dyDescent="0.25">
      <c r="A271" s="100" t="s">
        <v>641</v>
      </c>
      <c r="B271" s="115">
        <v>1622</v>
      </c>
      <c r="C271" s="116">
        <f t="shared" si="36"/>
        <v>4720700.1057831319</v>
      </c>
      <c r="D271" s="116">
        <f t="shared" si="33"/>
        <v>222521.46680183354</v>
      </c>
      <c r="E271" s="116">
        <f t="shared" si="37"/>
        <v>0</v>
      </c>
      <c r="F271" s="116">
        <f t="shared" si="38"/>
        <v>4943221.5725849653</v>
      </c>
      <c r="G271" s="117">
        <f t="shared" si="39"/>
        <v>3047.6088610264892</v>
      </c>
      <c r="H271" s="107">
        <f t="shared" si="40"/>
        <v>634.69113897351099</v>
      </c>
      <c r="I271" s="11">
        <f t="shared" si="41"/>
        <v>0</v>
      </c>
      <c r="J271" s="11">
        <f t="shared" si="42"/>
        <v>0</v>
      </c>
      <c r="K271" s="108">
        <f t="shared" si="34"/>
        <v>507.7529111788088</v>
      </c>
      <c r="L271" s="118">
        <f t="shared" si="35"/>
        <v>823575.22193202784</v>
      </c>
      <c r="M271" s="119">
        <v>941587.15671903547</v>
      </c>
      <c r="N271" s="119"/>
      <c r="O271" s="128">
        <v>833</v>
      </c>
      <c r="P271" s="129" t="s">
        <v>642</v>
      </c>
      <c r="Q271" s="121">
        <v>0</v>
      </c>
      <c r="R271" s="122" t="s">
        <v>70</v>
      </c>
      <c r="U271" s="123" t="s">
        <v>643</v>
      </c>
      <c r="V271" s="124">
        <v>20.75</v>
      </c>
      <c r="W271" s="125">
        <v>4922338.05</v>
      </c>
      <c r="X271" s="126">
        <f t="shared" si="43"/>
        <v>23722111.08433735</v>
      </c>
      <c r="Y271" s="125">
        <v>222521.46680183354</v>
      </c>
      <c r="Z271" s="125">
        <v>0</v>
      </c>
      <c r="AC271">
        <v>833</v>
      </c>
      <c r="AD271">
        <f>O271-AC271</f>
        <v>0</v>
      </c>
      <c r="AF271" s="127"/>
    </row>
    <row r="272" spans="1:32" ht="12.5" x14ac:dyDescent="0.25">
      <c r="A272" s="100" t="s">
        <v>644</v>
      </c>
      <c r="B272" s="115">
        <v>6241</v>
      </c>
      <c r="C272" s="116">
        <f t="shared" si="36"/>
        <v>18090533.291358024</v>
      </c>
      <c r="D272" s="116">
        <f t="shared" si="33"/>
        <v>1191940.7271328464</v>
      </c>
      <c r="E272" s="116">
        <f t="shared" si="37"/>
        <v>0</v>
      </c>
      <c r="F272" s="116">
        <f t="shared" si="38"/>
        <v>19282474.01849087</v>
      </c>
      <c r="G272" s="117">
        <f t="shared" si="39"/>
        <v>3089.6449316601297</v>
      </c>
      <c r="H272" s="107">
        <f t="shared" si="40"/>
        <v>592.65506833987047</v>
      </c>
      <c r="I272" s="11">
        <f t="shared" si="41"/>
        <v>0</v>
      </c>
      <c r="J272" s="11">
        <f t="shared" si="42"/>
        <v>0</v>
      </c>
      <c r="K272" s="108">
        <f t="shared" si="34"/>
        <v>474.12405467189637</v>
      </c>
      <c r="L272" s="118">
        <f t="shared" si="35"/>
        <v>2959008.225207305</v>
      </c>
      <c r="M272" s="119">
        <v>2852944.5499364096</v>
      </c>
      <c r="N272" s="119"/>
      <c r="O272" s="128">
        <v>834</v>
      </c>
      <c r="P272" s="22" t="s">
        <v>644</v>
      </c>
      <c r="Q272" s="121">
        <v>0</v>
      </c>
      <c r="R272" s="122" t="s">
        <v>93</v>
      </c>
      <c r="U272" s="123" t="s">
        <v>645</v>
      </c>
      <c r="V272" s="124">
        <v>20.25</v>
      </c>
      <c r="W272" s="125">
        <v>18408708.5</v>
      </c>
      <c r="X272" s="126">
        <f t="shared" si="43"/>
        <v>90907202.469135806</v>
      </c>
      <c r="Y272" s="125">
        <v>1191940.7271328464</v>
      </c>
      <c r="Z272" s="125">
        <v>0</v>
      </c>
      <c r="AC272">
        <v>834</v>
      </c>
      <c r="AD272">
        <f>O272-AC272</f>
        <v>0</v>
      </c>
      <c r="AF272" s="127"/>
    </row>
    <row r="273" spans="1:32" ht="12.5" x14ac:dyDescent="0.25">
      <c r="A273" s="100" t="s">
        <v>646</v>
      </c>
      <c r="B273" s="115">
        <v>228274</v>
      </c>
      <c r="C273" s="116">
        <f t="shared" si="36"/>
        <v>761419941.37174678</v>
      </c>
      <c r="D273" s="116">
        <f t="shared" si="33"/>
        <v>61575125.384030938</v>
      </c>
      <c r="E273" s="116">
        <f t="shared" si="37"/>
        <v>0</v>
      </c>
      <c r="F273" s="116">
        <f t="shared" si="38"/>
        <v>822995066.75577772</v>
      </c>
      <c r="G273" s="117">
        <f t="shared" si="39"/>
        <v>3605.2948069240374</v>
      </c>
      <c r="H273" s="107">
        <f t="shared" si="40"/>
        <v>77.005193075962779</v>
      </c>
      <c r="I273" s="11">
        <f t="shared" si="41"/>
        <v>0</v>
      </c>
      <c r="J273" s="11">
        <f t="shared" si="42"/>
        <v>0</v>
      </c>
      <c r="K273" s="108">
        <f t="shared" si="34"/>
        <v>61.604154460770225</v>
      </c>
      <c r="L273" s="118">
        <f t="shared" si="35"/>
        <v>14062626.755377863</v>
      </c>
      <c r="M273" s="119">
        <v>7073312.6961579574</v>
      </c>
      <c r="N273" s="119"/>
      <c r="O273" s="128">
        <v>837</v>
      </c>
      <c r="P273" s="129" t="s">
        <v>647</v>
      </c>
      <c r="Q273" s="121">
        <v>0</v>
      </c>
      <c r="R273" s="122" t="s">
        <v>73</v>
      </c>
      <c r="U273" s="123" t="s">
        <v>648</v>
      </c>
      <c r="V273" s="124">
        <v>19.75</v>
      </c>
      <c r="W273" s="125">
        <v>755680595.08000004</v>
      </c>
      <c r="X273" s="126">
        <f t="shared" si="43"/>
        <v>3826230861.164557</v>
      </c>
      <c r="Y273" s="125">
        <v>61575125.384030938</v>
      </c>
      <c r="Z273" s="125">
        <v>0</v>
      </c>
      <c r="AC273">
        <v>837</v>
      </c>
      <c r="AD273">
        <f>O273-AC273</f>
        <v>0</v>
      </c>
      <c r="AF273" s="127"/>
    </row>
    <row r="274" spans="1:32" ht="12.5" x14ac:dyDescent="0.25">
      <c r="A274" s="100" t="s">
        <v>649</v>
      </c>
      <c r="B274" s="115">
        <v>1611</v>
      </c>
      <c r="C274" s="116">
        <f t="shared" si="36"/>
        <v>3378266.7538313246</v>
      </c>
      <c r="D274" s="116">
        <f t="shared" si="33"/>
        <v>388845.5317156057</v>
      </c>
      <c r="E274" s="116">
        <f t="shared" si="37"/>
        <v>0</v>
      </c>
      <c r="F274" s="116">
        <f t="shared" si="38"/>
        <v>3767112.2855469305</v>
      </c>
      <c r="G274" s="117">
        <f t="shared" si="39"/>
        <v>2338.3688923320487</v>
      </c>
      <c r="H274" s="107">
        <f t="shared" si="40"/>
        <v>1343.9311076679514</v>
      </c>
      <c r="I274" s="11">
        <f t="shared" si="41"/>
        <v>0</v>
      </c>
      <c r="J274" s="11">
        <f t="shared" si="42"/>
        <v>0</v>
      </c>
      <c r="K274" s="108">
        <f t="shared" si="34"/>
        <v>1075.1448861343613</v>
      </c>
      <c r="L274" s="118">
        <f t="shared" si="35"/>
        <v>1732058.4115624561</v>
      </c>
      <c r="M274" s="119">
        <v>1674938.2325320481</v>
      </c>
      <c r="N274" s="119"/>
      <c r="O274" s="128">
        <v>844</v>
      </c>
      <c r="P274" s="22" t="s">
        <v>649</v>
      </c>
      <c r="Q274" s="121">
        <v>0</v>
      </c>
      <c r="R274" s="122" t="s">
        <v>159</v>
      </c>
      <c r="U274" s="123" t="s">
        <v>650</v>
      </c>
      <c r="V274" s="124">
        <v>20.75</v>
      </c>
      <c r="W274" s="125">
        <v>3522564.58</v>
      </c>
      <c r="X274" s="126">
        <f t="shared" si="43"/>
        <v>16976214.843373492</v>
      </c>
      <c r="Y274" s="125">
        <v>388845.5317156057</v>
      </c>
      <c r="Z274" s="125">
        <v>0</v>
      </c>
      <c r="AC274">
        <v>844</v>
      </c>
      <c r="AD274">
        <f>O274-AC274</f>
        <v>0</v>
      </c>
      <c r="AF274" s="127"/>
    </row>
    <row r="275" spans="1:32" ht="12.5" x14ac:dyDescent="0.25">
      <c r="A275" s="100" t="s">
        <v>651</v>
      </c>
      <c r="B275" s="115">
        <v>3099</v>
      </c>
      <c r="C275" s="116">
        <f t="shared" si="36"/>
        <v>8088520.5577948717</v>
      </c>
      <c r="D275" s="116">
        <f t="shared" ref="D275:D313" si="44">Y275</f>
        <v>535726.074374964</v>
      </c>
      <c r="E275" s="116">
        <f t="shared" si="37"/>
        <v>0</v>
      </c>
      <c r="F275" s="116">
        <f t="shared" si="38"/>
        <v>8624246.6321698353</v>
      </c>
      <c r="G275" s="117">
        <f t="shared" si="39"/>
        <v>2782.9127564278269</v>
      </c>
      <c r="H275" s="107">
        <f t="shared" si="40"/>
        <v>899.38724357217325</v>
      </c>
      <c r="I275" s="11">
        <f t="shared" si="41"/>
        <v>0</v>
      </c>
      <c r="J275" s="11">
        <f t="shared" si="42"/>
        <v>0</v>
      </c>
      <c r="K275" s="108">
        <f t="shared" ref="K275:K313" si="45">IF(H275&gt;0,H275*0.8,J275*H275/100)</f>
        <v>719.5097948577386</v>
      </c>
      <c r="L275" s="118">
        <f t="shared" ref="L275:L313" si="46">K275*B275</f>
        <v>2229760.8542641317</v>
      </c>
      <c r="M275" s="119">
        <v>2328215.3990687174</v>
      </c>
      <c r="N275" s="119"/>
      <c r="O275" s="128">
        <v>845</v>
      </c>
      <c r="P275" s="22" t="s">
        <v>651</v>
      </c>
      <c r="Q275" s="121">
        <v>0</v>
      </c>
      <c r="R275" s="122" t="s">
        <v>79</v>
      </c>
      <c r="U275" s="123" t="s">
        <v>652</v>
      </c>
      <c r="V275" s="124">
        <v>19.5</v>
      </c>
      <c r="W275" s="125">
        <v>7925937.2300000004</v>
      </c>
      <c r="X275" s="126">
        <f t="shared" si="43"/>
        <v>40645831.948717952</v>
      </c>
      <c r="Y275" s="125">
        <v>535726.074374964</v>
      </c>
      <c r="Z275" s="125">
        <v>0</v>
      </c>
      <c r="AC275">
        <v>845</v>
      </c>
      <c r="AD275">
        <f>O275-AC275</f>
        <v>0</v>
      </c>
      <c r="AF275" s="127"/>
    </row>
    <row r="276" spans="1:32" s="3" customFormat="1" x14ac:dyDescent="0.3">
      <c r="A276" s="100" t="s">
        <v>653</v>
      </c>
      <c r="B276" s="115">
        <v>5363</v>
      </c>
      <c r="C276" s="116">
        <f t="shared" ref="C276:C313" si="47">$V$15*X276/100</f>
        <v>12639233.436863637</v>
      </c>
      <c r="D276" s="116">
        <f t="shared" si="44"/>
        <v>770241.28244404041</v>
      </c>
      <c r="E276" s="116">
        <f t="shared" ref="E276:E313" si="48">IF(Z276=0,0,3.1*Z276/100/2)</f>
        <v>0</v>
      </c>
      <c r="F276" s="116">
        <f t="shared" ref="F276:F314" si="49">C276+D276+E276</f>
        <v>13409474.719307678</v>
      </c>
      <c r="G276" s="117">
        <f t="shared" ref="G276:G314" si="50">F276/B276</f>
        <v>2500.3682116926493</v>
      </c>
      <c r="H276" s="107">
        <f t="shared" ref="H276:H314" si="51">$G$15-G276</f>
        <v>1181.9317883073509</v>
      </c>
      <c r="I276" s="11">
        <f t="shared" ref="I276:I313" si="52">IF(H276&lt;0,LN(-H276),0)</f>
        <v>0</v>
      </c>
      <c r="J276" s="11">
        <f t="shared" ref="J276:J313" si="53">IF(H276&lt;0,30+I276,0)</f>
        <v>0</v>
      </c>
      <c r="K276" s="108">
        <f t="shared" si="45"/>
        <v>945.54543064588074</v>
      </c>
      <c r="L276" s="118">
        <f t="shared" si="46"/>
        <v>5070960.1445538588</v>
      </c>
      <c r="M276" s="119">
        <v>4950775.7113454556</v>
      </c>
      <c r="N276" s="119"/>
      <c r="O276" s="128">
        <v>846</v>
      </c>
      <c r="P276" s="129" t="s">
        <v>654</v>
      </c>
      <c r="Q276" s="121">
        <v>0</v>
      </c>
      <c r="R276" s="122" t="s">
        <v>56</v>
      </c>
      <c r="S276"/>
      <c r="T276"/>
      <c r="U276" s="123" t="s">
        <v>655</v>
      </c>
      <c r="V276" s="124">
        <v>22</v>
      </c>
      <c r="W276" s="125">
        <v>13973021.890000001</v>
      </c>
      <c r="X276" s="126">
        <f t="shared" ref="X276:X314" si="54">100*W276/V276</f>
        <v>63513735.863636367</v>
      </c>
      <c r="Y276" s="125">
        <v>770241.28244404041</v>
      </c>
      <c r="Z276" s="125">
        <v>0</v>
      </c>
      <c r="AA276"/>
      <c r="AC276" s="3">
        <v>846</v>
      </c>
      <c r="AD276">
        <f>O276-AC276</f>
        <v>0</v>
      </c>
      <c r="AF276" s="127"/>
    </row>
    <row r="277" spans="1:32" x14ac:dyDescent="0.3">
      <c r="A277" s="100" t="s">
        <v>656</v>
      </c>
      <c r="B277" s="115">
        <v>4653</v>
      </c>
      <c r="C277" s="116">
        <f t="shared" si="47"/>
        <v>10463599.987494253</v>
      </c>
      <c r="D277" s="116">
        <f t="shared" si="44"/>
        <v>931030.48327563109</v>
      </c>
      <c r="E277" s="116">
        <f t="shared" si="48"/>
        <v>0</v>
      </c>
      <c r="F277" s="116">
        <f t="shared" si="49"/>
        <v>11394630.470769884</v>
      </c>
      <c r="G277" s="117">
        <f t="shared" si="50"/>
        <v>2448.8782443090231</v>
      </c>
      <c r="H277" s="107">
        <f t="shared" si="51"/>
        <v>1233.4217556909771</v>
      </c>
      <c r="I277" s="11">
        <f t="shared" si="52"/>
        <v>0</v>
      </c>
      <c r="J277" s="11">
        <f t="shared" si="53"/>
        <v>0</v>
      </c>
      <c r="K277" s="108">
        <f t="shared" si="45"/>
        <v>986.73740455278175</v>
      </c>
      <c r="L277" s="118">
        <f t="shared" si="46"/>
        <v>4591289.1433840934</v>
      </c>
      <c r="M277" s="119">
        <v>4545906.0680496562</v>
      </c>
      <c r="N277" s="119"/>
      <c r="O277" s="128">
        <v>848</v>
      </c>
      <c r="P277" s="22" t="s">
        <v>656</v>
      </c>
      <c r="Q277" s="121">
        <v>0</v>
      </c>
      <c r="R277" s="122" t="s">
        <v>170</v>
      </c>
      <c r="U277" s="123" t="s">
        <v>657</v>
      </c>
      <c r="V277" s="124">
        <v>21.75</v>
      </c>
      <c r="W277" s="125">
        <v>11436346.720000001</v>
      </c>
      <c r="X277" s="126">
        <f t="shared" si="54"/>
        <v>52580904.459770113</v>
      </c>
      <c r="Y277" s="125">
        <v>931030.48327563109</v>
      </c>
      <c r="Z277" s="125">
        <v>0</v>
      </c>
      <c r="AA277" s="3"/>
      <c r="AC277">
        <v>848</v>
      </c>
      <c r="AD277">
        <f>O277-AC277</f>
        <v>0</v>
      </c>
      <c r="AF277" s="127"/>
    </row>
    <row r="278" spans="1:32" ht="12.5" x14ac:dyDescent="0.25">
      <c r="A278" s="100" t="s">
        <v>658</v>
      </c>
      <c r="B278" s="115">
        <v>3232</v>
      </c>
      <c r="C278" s="116">
        <f t="shared" si="47"/>
        <v>7261514.3317209305</v>
      </c>
      <c r="D278" s="116">
        <f t="shared" si="44"/>
        <v>619432.27632124699</v>
      </c>
      <c r="E278" s="116">
        <f t="shared" si="48"/>
        <v>0</v>
      </c>
      <c r="F278" s="116">
        <f t="shared" si="49"/>
        <v>7880946.6080421777</v>
      </c>
      <c r="G278" s="117">
        <f t="shared" si="50"/>
        <v>2438.4116980328522</v>
      </c>
      <c r="H278" s="107">
        <f t="shared" si="51"/>
        <v>1243.888301967148</v>
      </c>
      <c r="I278" s="11">
        <f t="shared" si="52"/>
        <v>0</v>
      </c>
      <c r="J278" s="11">
        <f t="shared" si="53"/>
        <v>0</v>
      </c>
      <c r="K278" s="108">
        <f t="shared" si="45"/>
        <v>995.11064157371845</v>
      </c>
      <c r="L278" s="118">
        <f t="shared" si="46"/>
        <v>3216197.593566258</v>
      </c>
      <c r="M278" s="119">
        <v>3224221.0022623264</v>
      </c>
      <c r="N278" s="119"/>
      <c r="O278" s="128">
        <v>849</v>
      </c>
      <c r="P278" s="22" t="s">
        <v>658</v>
      </c>
      <c r="Q278" s="121">
        <v>0</v>
      </c>
      <c r="R278" s="122" t="s">
        <v>103</v>
      </c>
      <c r="U278" s="123" t="s">
        <v>659</v>
      </c>
      <c r="V278" s="124">
        <v>21.5</v>
      </c>
      <c r="W278" s="125">
        <v>7845354.6799999997</v>
      </c>
      <c r="X278" s="126">
        <f t="shared" si="54"/>
        <v>36490021.767441861</v>
      </c>
      <c r="Y278" s="125">
        <v>619432.27632124699</v>
      </c>
      <c r="Z278" s="125">
        <v>0</v>
      </c>
      <c r="AC278">
        <v>849</v>
      </c>
      <c r="AD278">
        <f>O278-AC278</f>
        <v>0</v>
      </c>
      <c r="AF278" s="127"/>
    </row>
    <row r="279" spans="1:32" ht="12.5" x14ac:dyDescent="0.25">
      <c r="A279" s="100" t="s">
        <v>660</v>
      </c>
      <c r="B279" s="115">
        <v>2432</v>
      </c>
      <c r="C279" s="116">
        <f t="shared" si="47"/>
        <v>6352110.6554761901</v>
      </c>
      <c r="D279" s="116">
        <f t="shared" si="44"/>
        <v>503391.92943710467</v>
      </c>
      <c r="E279" s="116">
        <f t="shared" si="48"/>
        <v>0</v>
      </c>
      <c r="F279" s="116">
        <f t="shared" si="49"/>
        <v>6855502.5849132948</v>
      </c>
      <c r="G279" s="117">
        <f t="shared" si="50"/>
        <v>2818.8744181386901</v>
      </c>
      <c r="H279" s="107">
        <f t="shared" si="51"/>
        <v>863.42558186131009</v>
      </c>
      <c r="I279" s="11">
        <f t="shared" si="52"/>
        <v>0</v>
      </c>
      <c r="J279" s="11">
        <f t="shared" si="53"/>
        <v>0</v>
      </c>
      <c r="K279" s="108">
        <f t="shared" si="45"/>
        <v>690.74046548904812</v>
      </c>
      <c r="L279" s="118">
        <f t="shared" si="46"/>
        <v>1679880.8120693651</v>
      </c>
      <c r="M279" s="119">
        <v>1746967.278442926</v>
      </c>
      <c r="N279" s="119"/>
      <c r="O279" s="128">
        <v>850</v>
      </c>
      <c r="P279" s="22" t="s">
        <v>660</v>
      </c>
      <c r="Q279" s="121">
        <v>0</v>
      </c>
      <c r="R279" s="122" t="s">
        <v>110</v>
      </c>
      <c r="U279" s="123" t="s">
        <v>661</v>
      </c>
      <c r="V279" s="124">
        <v>21</v>
      </c>
      <c r="W279" s="125">
        <v>6703232.3499999996</v>
      </c>
      <c r="X279" s="126">
        <f t="shared" si="54"/>
        <v>31920154.047619049</v>
      </c>
      <c r="Y279" s="125">
        <v>503391.92943710467</v>
      </c>
      <c r="Z279" s="125">
        <v>0</v>
      </c>
      <c r="AC279">
        <v>850</v>
      </c>
      <c r="AD279">
        <f>O279-AC279</f>
        <v>0</v>
      </c>
      <c r="AF279" s="127"/>
    </row>
    <row r="280" spans="1:32" ht="12.5" x14ac:dyDescent="0.25">
      <c r="A280" s="100" t="s">
        <v>662</v>
      </c>
      <c r="B280" s="115">
        <v>22117</v>
      </c>
      <c r="C280" s="116">
        <f t="shared" si="47"/>
        <v>68790671.651952371</v>
      </c>
      <c r="D280" s="116">
        <f t="shared" si="44"/>
        <v>2959067.9220000254</v>
      </c>
      <c r="E280" s="116">
        <f t="shared" si="48"/>
        <v>0</v>
      </c>
      <c r="F280" s="116">
        <f t="shared" si="49"/>
        <v>71749739.573952392</v>
      </c>
      <c r="G280" s="117">
        <f t="shared" si="50"/>
        <v>3244.0990900190982</v>
      </c>
      <c r="H280" s="107">
        <f t="shared" si="51"/>
        <v>438.200909980902</v>
      </c>
      <c r="I280" s="11">
        <f t="shared" si="52"/>
        <v>0</v>
      </c>
      <c r="J280" s="11">
        <f t="shared" si="53"/>
        <v>0</v>
      </c>
      <c r="K280" s="108">
        <f t="shared" si="45"/>
        <v>350.56072798472161</v>
      </c>
      <c r="L280" s="118">
        <f t="shared" si="46"/>
        <v>7753351.620838088</v>
      </c>
      <c r="M280" s="119">
        <v>8420200.9113131724</v>
      </c>
      <c r="N280" s="119"/>
      <c r="O280" s="128">
        <v>851</v>
      </c>
      <c r="P280" s="129" t="s">
        <v>663</v>
      </c>
      <c r="Q280" s="121">
        <v>0</v>
      </c>
      <c r="R280" s="122" t="s">
        <v>79</v>
      </c>
      <c r="U280" s="123" t="s">
        <v>664</v>
      </c>
      <c r="V280" s="124">
        <v>21</v>
      </c>
      <c r="W280" s="125">
        <v>72593171.090000004</v>
      </c>
      <c r="X280" s="126">
        <f t="shared" si="54"/>
        <v>345681767.09523809</v>
      </c>
      <c r="Y280" s="125">
        <v>2959067.9220000254</v>
      </c>
      <c r="Z280" s="125">
        <v>0</v>
      </c>
      <c r="AC280">
        <v>851</v>
      </c>
      <c r="AD280">
        <f>O280-AC280</f>
        <v>0</v>
      </c>
      <c r="AF280" s="127"/>
    </row>
    <row r="281" spans="1:32" ht="12.5" x14ac:dyDescent="0.25">
      <c r="A281" s="100" t="s">
        <v>665</v>
      </c>
      <c r="B281" s="115">
        <v>187604</v>
      </c>
      <c r="C281" s="116">
        <f t="shared" si="47"/>
        <v>603362115.98841023</v>
      </c>
      <c r="D281" s="116">
        <f t="shared" si="44"/>
        <v>86775602.663871631</v>
      </c>
      <c r="E281" s="116">
        <f t="shared" si="48"/>
        <v>0</v>
      </c>
      <c r="F281" s="116">
        <f t="shared" si="49"/>
        <v>690137718.65228188</v>
      </c>
      <c r="G281" s="117">
        <f t="shared" si="50"/>
        <v>3678.6940505121524</v>
      </c>
      <c r="H281" s="107">
        <f t="shared" si="51"/>
        <v>3.6059494878477381</v>
      </c>
      <c r="I281" s="11">
        <f t="shared" si="52"/>
        <v>0</v>
      </c>
      <c r="J281" s="11">
        <f t="shared" si="53"/>
        <v>0</v>
      </c>
      <c r="K281" s="108">
        <f t="shared" si="45"/>
        <v>2.8847595902781906</v>
      </c>
      <c r="L281" s="118">
        <f t="shared" si="46"/>
        <v>541192.43817454972</v>
      </c>
      <c r="M281" s="119">
        <v>-1027344.6763409525</v>
      </c>
      <c r="N281" s="119"/>
      <c r="O281" s="128">
        <v>853</v>
      </c>
      <c r="P281" s="129" t="s">
        <v>666</v>
      </c>
      <c r="Q281" s="121">
        <v>1</v>
      </c>
      <c r="R281" s="122" t="s">
        <v>70</v>
      </c>
      <c r="U281" s="123" t="s">
        <v>667</v>
      </c>
      <c r="V281" s="124">
        <v>19.5</v>
      </c>
      <c r="W281" s="125">
        <v>591234234.25999999</v>
      </c>
      <c r="X281" s="126">
        <f t="shared" si="54"/>
        <v>3031970432.1025643</v>
      </c>
      <c r="Y281" s="125">
        <v>86775602.663871631</v>
      </c>
      <c r="Z281" s="125">
        <v>0</v>
      </c>
      <c r="AC281">
        <v>853</v>
      </c>
      <c r="AD281">
        <f>O281-AC281</f>
        <v>0</v>
      </c>
      <c r="AF281" s="127"/>
    </row>
    <row r="282" spans="1:32" ht="12.5" x14ac:dyDescent="0.25">
      <c r="A282" s="100" t="s">
        <v>668</v>
      </c>
      <c r="B282" s="115">
        <v>3565</v>
      </c>
      <c r="C282" s="116">
        <f t="shared" si="47"/>
        <v>9181803.6707160491</v>
      </c>
      <c r="D282" s="116">
        <f t="shared" si="44"/>
        <v>721001.87839218054</v>
      </c>
      <c r="E282" s="116">
        <f t="shared" si="48"/>
        <v>0</v>
      </c>
      <c r="F282" s="116">
        <f t="shared" si="49"/>
        <v>9902805.5491082296</v>
      </c>
      <c r="G282" s="117">
        <f t="shared" si="50"/>
        <v>2777.7855677722946</v>
      </c>
      <c r="H282" s="107">
        <f t="shared" si="51"/>
        <v>904.51443222770558</v>
      </c>
      <c r="I282" s="11">
        <f t="shared" si="52"/>
        <v>0</v>
      </c>
      <c r="J282" s="11">
        <f t="shared" si="53"/>
        <v>0</v>
      </c>
      <c r="K282" s="108">
        <f t="shared" si="45"/>
        <v>723.61154578216451</v>
      </c>
      <c r="L282" s="118">
        <f t="shared" si="46"/>
        <v>2579675.1607134165</v>
      </c>
      <c r="M282" s="119">
        <v>2567089.9503091346</v>
      </c>
      <c r="N282" s="119"/>
      <c r="O282" s="128">
        <v>854</v>
      </c>
      <c r="P282" s="22" t="s">
        <v>668</v>
      </c>
      <c r="Q282" s="121">
        <v>0</v>
      </c>
      <c r="R282" s="122" t="s">
        <v>79</v>
      </c>
      <c r="U282" s="123" t="s">
        <v>669</v>
      </c>
      <c r="V282" s="124">
        <v>20.25</v>
      </c>
      <c r="W282" s="125">
        <v>9343292.6799999997</v>
      </c>
      <c r="X282" s="126">
        <f t="shared" si="54"/>
        <v>46139716.938271604</v>
      </c>
      <c r="Y282" s="125">
        <v>721001.87839218054</v>
      </c>
      <c r="Z282" s="125">
        <v>0</v>
      </c>
      <c r="AC282">
        <v>854</v>
      </c>
      <c r="AD282">
        <f>O282-AC282</f>
        <v>0</v>
      </c>
      <c r="AF282" s="127"/>
    </row>
    <row r="283" spans="1:32" ht="12.5" x14ac:dyDescent="0.25">
      <c r="A283" s="100" t="s">
        <v>670</v>
      </c>
      <c r="B283" s="115">
        <v>2643</v>
      </c>
      <c r="C283" s="116">
        <f t="shared" si="47"/>
        <v>5755297.543181818</v>
      </c>
      <c r="D283" s="116">
        <f t="shared" si="44"/>
        <v>699321.27178342582</v>
      </c>
      <c r="E283" s="116">
        <f t="shared" si="48"/>
        <v>0</v>
      </c>
      <c r="F283" s="116">
        <f t="shared" si="49"/>
        <v>6454618.8149652435</v>
      </c>
      <c r="G283" s="117">
        <f t="shared" si="50"/>
        <v>2442.1561918143184</v>
      </c>
      <c r="H283" s="107">
        <f t="shared" si="51"/>
        <v>1240.1438081856818</v>
      </c>
      <c r="I283" s="11">
        <f t="shared" si="52"/>
        <v>0</v>
      </c>
      <c r="J283" s="11">
        <f t="shared" si="53"/>
        <v>0</v>
      </c>
      <c r="K283" s="108">
        <f t="shared" si="45"/>
        <v>992.11504654854548</v>
      </c>
      <c r="L283" s="118">
        <f t="shared" si="46"/>
        <v>2622160.0680278055</v>
      </c>
      <c r="M283" s="119">
        <v>2564361.26570909</v>
      </c>
      <c r="N283" s="119"/>
      <c r="O283" s="128">
        <v>857</v>
      </c>
      <c r="P283" s="22" t="s">
        <v>670</v>
      </c>
      <c r="Q283" s="121">
        <v>0</v>
      </c>
      <c r="R283" s="122" t="s">
        <v>159</v>
      </c>
      <c r="U283" s="123" t="s">
        <v>671</v>
      </c>
      <c r="V283" s="124">
        <v>22</v>
      </c>
      <c r="W283" s="125">
        <v>6362640.5</v>
      </c>
      <c r="X283" s="126">
        <f t="shared" si="54"/>
        <v>28921093.181818184</v>
      </c>
      <c r="Y283" s="125">
        <v>699321.27178342582</v>
      </c>
      <c r="Z283" s="125">
        <v>0</v>
      </c>
      <c r="AC283">
        <v>857</v>
      </c>
      <c r="AD283">
        <f>O283-AC283</f>
        <v>0</v>
      </c>
      <c r="AF283" s="127"/>
    </row>
    <row r="284" spans="1:32" ht="12.5" x14ac:dyDescent="0.25">
      <c r="A284" s="100" t="s">
        <v>672</v>
      </c>
      <c r="B284" s="115">
        <v>38588</v>
      </c>
      <c r="C284" s="116">
        <f t="shared" si="47"/>
        <v>161237532.83384612</v>
      </c>
      <c r="D284" s="116">
        <f t="shared" si="44"/>
        <v>6987665.7383448184</v>
      </c>
      <c r="E284" s="116">
        <f t="shared" si="48"/>
        <v>0</v>
      </c>
      <c r="F284" s="116">
        <f t="shared" si="49"/>
        <v>168225198.57219094</v>
      </c>
      <c r="G284" s="117">
        <f t="shared" si="50"/>
        <v>4359.5210576394456</v>
      </c>
      <c r="H284" s="107">
        <f t="shared" si="51"/>
        <v>-677.22105763944546</v>
      </c>
      <c r="I284" s="11">
        <f t="shared" si="52"/>
        <v>6.5179977449312441</v>
      </c>
      <c r="J284" s="11">
        <f t="shared" si="53"/>
        <v>36.517997744931243</v>
      </c>
      <c r="K284" s="108">
        <f t="shared" si="45"/>
        <v>-247.30757055697219</v>
      </c>
      <c r="L284" s="118">
        <f t="shared" si="46"/>
        <v>-9543104.5326524433</v>
      </c>
      <c r="M284" s="119">
        <v>-9419739.4010963943</v>
      </c>
      <c r="N284" s="119"/>
      <c r="O284" s="128">
        <v>858</v>
      </c>
      <c r="P284" s="129" t="s">
        <v>673</v>
      </c>
      <c r="Q284" s="121">
        <v>0</v>
      </c>
      <c r="R284" s="122" t="s">
        <v>67</v>
      </c>
      <c r="U284" s="123" t="s">
        <v>674</v>
      </c>
      <c r="V284" s="124">
        <v>19.5</v>
      </c>
      <c r="W284" s="125">
        <v>157996577.40000001</v>
      </c>
      <c r="X284" s="126">
        <f t="shared" si="54"/>
        <v>810238858.46153843</v>
      </c>
      <c r="Y284" s="125">
        <v>6987665.7383448184</v>
      </c>
      <c r="Z284" s="125">
        <v>0</v>
      </c>
      <c r="AC284">
        <v>858</v>
      </c>
      <c r="AD284">
        <f>O284-AC284</f>
        <v>0</v>
      </c>
      <c r="AF284" s="127"/>
    </row>
    <row r="285" spans="1:32" ht="12.5" x14ac:dyDescent="0.25">
      <c r="A285" s="100" t="s">
        <v>675</v>
      </c>
      <c r="B285" s="115">
        <v>6750</v>
      </c>
      <c r="C285" s="116">
        <f t="shared" si="47"/>
        <v>15955617.786878049</v>
      </c>
      <c r="D285" s="116">
        <f t="shared" si="44"/>
        <v>453548.80269678892</v>
      </c>
      <c r="E285" s="116">
        <f t="shared" si="48"/>
        <v>0</v>
      </c>
      <c r="F285" s="116">
        <f t="shared" si="49"/>
        <v>16409166.589574838</v>
      </c>
      <c r="G285" s="117">
        <f t="shared" si="50"/>
        <v>2430.987642899976</v>
      </c>
      <c r="H285" s="107">
        <f t="shared" si="51"/>
        <v>1251.3123571000242</v>
      </c>
      <c r="I285" s="11">
        <f t="shared" si="52"/>
        <v>0</v>
      </c>
      <c r="J285" s="11">
        <f t="shared" si="53"/>
        <v>0</v>
      </c>
      <c r="K285" s="108">
        <f t="shared" si="45"/>
        <v>1001.0498856800194</v>
      </c>
      <c r="L285" s="118">
        <f t="shared" si="46"/>
        <v>6757086.7283401312</v>
      </c>
      <c r="M285" s="119">
        <v>6879363.3386575617</v>
      </c>
      <c r="N285" s="119"/>
      <c r="O285" s="128">
        <v>859</v>
      </c>
      <c r="P285" s="22" t="s">
        <v>675</v>
      </c>
      <c r="Q285" s="121">
        <v>0</v>
      </c>
      <c r="R285" s="122" t="s">
        <v>59</v>
      </c>
      <c r="U285" s="123" t="s">
        <v>676</v>
      </c>
      <c r="V285" s="124">
        <v>20.5</v>
      </c>
      <c r="W285" s="125">
        <v>16436691.689999999</v>
      </c>
      <c r="X285" s="126">
        <f t="shared" si="54"/>
        <v>80178983.853658542</v>
      </c>
      <c r="Y285" s="125">
        <v>453548.80269678892</v>
      </c>
      <c r="Z285" s="125">
        <v>0</v>
      </c>
      <c r="AC285">
        <v>859</v>
      </c>
      <c r="AD285">
        <f>O285-AC285</f>
        <v>0</v>
      </c>
      <c r="AF285" s="127"/>
    </row>
    <row r="286" spans="1:32" ht="12.5" x14ac:dyDescent="0.25">
      <c r="A286" s="100" t="s">
        <v>677</v>
      </c>
      <c r="B286" s="115">
        <v>13312</v>
      </c>
      <c r="C286" s="116">
        <f t="shared" si="47"/>
        <v>41716612.761047617</v>
      </c>
      <c r="D286" s="116">
        <f t="shared" si="44"/>
        <v>1690760.199486891</v>
      </c>
      <c r="E286" s="116">
        <f t="shared" si="48"/>
        <v>0</v>
      </c>
      <c r="F286" s="116">
        <f t="shared" si="49"/>
        <v>43407372.960534506</v>
      </c>
      <c r="G286" s="117">
        <f t="shared" si="50"/>
        <v>3260.7702043670752</v>
      </c>
      <c r="H286" s="107">
        <f t="shared" si="51"/>
        <v>421.52979563292502</v>
      </c>
      <c r="I286" s="11">
        <f t="shared" si="52"/>
        <v>0</v>
      </c>
      <c r="J286" s="11">
        <f t="shared" si="53"/>
        <v>0</v>
      </c>
      <c r="K286" s="108">
        <f t="shared" si="45"/>
        <v>337.22383650634004</v>
      </c>
      <c r="L286" s="118">
        <f t="shared" si="46"/>
        <v>4489123.7115723984</v>
      </c>
      <c r="M286" s="119">
        <v>4674317.8979551261</v>
      </c>
      <c r="N286" s="119"/>
      <c r="O286" s="128">
        <v>886</v>
      </c>
      <c r="P286" s="129" t="s">
        <v>678</v>
      </c>
      <c r="Q286" s="121">
        <v>0</v>
      </c>
      <c r="R286" s="122" t="s">
        <v>85</v>
      </c>
      <c r="U286" s="123" t="s">
        <v>679</v>
      </c>
      <c r="V286" s="124">
        <v>21</v>
      </c>
      <c r="W286" s="125">
        <v>44022556.18</v>
      </c>
      <c r="X286" s="126">
        <f t="shared" si="54"/>
        <v>209631219.90476191</v>
      </c>
      <c r="Y286" s="125">
        <v>1690760.199486891</v>
      </c>
      <c r="Z286" s="125">
        <v>0</v>
      </c>
      <c r="AC286">
        <v>886</v>
      </c>
      <c r="AD286">
        <f>O286-AC286</f>
        <v>0</v>
      </c>
      <c r="AF286" s="127"/>
    </row>
    <row r="287" spans="1:32" ht="12.5" x14ac:dyDescent="0.25">
      <c r="A287" s="100" t="s">
        <v>680</v>
      </c>
      <c r="B287" s="115">
        <v>4858</v>
      </c>
      <c r="C287" s="116">
        <f t="shared" si="47"/>
        <v>12071276.171906976</v>
      </c>
      <c r="D287" s="116">
        <f t="shared" si="44"/>
        <v>811178.90229124459</v>
      </c>
      <c r="E287" s="116">
        <f t="shared" si="48"/>
        <v>0</v>
      </c>
      <c r="F287" s="116">
        <f t="shared" si="49"/>
        <v>12882455.07419822</v>
      </c>
      <c r="G287" s="117">
        <f t="shared" si="50"/>
        <v>2651.8021972412967</v>
      </c>
      <c r="H287" s="107">
        <f t="shared" si="51"/>
        <v>1030.4978027587035</v>
      </c>
      <c r="I287" s="11">
        <f t="shared" si="52"/>
        <v>0</v>
      </c>
      <c r="J287" s="11">
        <f t="shared" si="53"/>
        <v>0</v>
      </c>
      <c r="K287" s="108">
        <f t="shared" si="45"/>
        <v>824.39824220696289</v>
      </c>
      <c r="L287" s="118">
        <f t="shared" si="46"/>
        <v>4004926.6606414258</v>
      </c>
      <c r="M287" s="119">
        <v>4068737.9462799984</v>
      </c>
      <c r="N287" s="119"/>
      <c r="O287" s="128">
        <v>887</v>
      </c>
      <c r="P287" s="22" t="s">
        <v>680</v>
      </c>
      <c r="Q287" s="121">
        <v>0</v>
      </c>
      <c r="R287" s="122" t="s">
        <v>73</v>
      </c>
      <c r="U287" s="123" t="s">
        <v>681</v>
      </c>
      <c r="V287" s="124">
        <v>21.5</v>
      </c>
      <c r="W287" s="125">
        <v>13041831.039999999</v>
      </c>
      <c r="X287" s="126">
        <f t="shared" si="54"/>
        <v>60659679.255813956</v>
      </c>
      <c r="Y287" s="125">
        <v>811178.90229124459</v>
      </c>
      <c r="Z287" s="125">
        <v>0</v>
      </c>
      <c r="AC287">
        <v>887</v>
      </c>
      <c r="AD287">
        <f>O287-AC287</f>
        <v>0</v>
      </c>
      <c r="AF287" s="127"/>
    </row>
    <row r="288" spans="1:32" ht="12.5" x14ac:dyDescent="0.25">
      <c r="A288" s="100" t="s">
        <v>682</v>
      </c>
      <c r="B288" s="115">
        <v>2824</v>
      </c>
      <c r="C288" s="116">
        <f t="shared" si="47"/>
        <v>6295300.931707317</v>
      </c>
      <c r="D288" s="116">
        <f t="shared" si="44"/>
        <v>914505.92097280791</v>
      </c>
      <c r="E288" s="116">
        <f t="shared" si="48"/>
        <v>0</v>
      </c>
      <c r="F288" s="116">
        <f t="shared" si="49"/>
        <v>7209806.8526801253</v>
      </c>
      <c r="G288" s="117">
        <f t="shared" si="50"/>
        <v>2553.0477523654836</v>
      </c>
      <c r="H288" s="107">
        <f t="shared" si="51"/>
        <v>1129.2522476345166</v>
      </c>
      <c r="I288" s="11">
        <f t="shared" si="52"/>
        <v>0</v>
      </c>
      <c r="J288" s="11">
        <f t="shared" si="53"/>
        <v>0</v>
      </c>
      <c r="K288" s="108">
        <f t="shared" si="45"/>
        <v>903.40179810761333</v>
      </c>
      <c r="L288" s="118">
        <f t="shared" si="46"/>
        <v>2551206.6778559</v>
      </c>
      <c r="M288" s="119">
        <v>2503115.364401951</v>
      </c>
      <c r="N288" s="119"/>
      <c r="O288" s="128">
        <v>889</v>
      </c>
      <c r="P288" s="22" t="s">
        <v>682</v>
      </c>
      <c r="Q288" s="121">
        <v>0</v>
      </c>
      <c r="R288" s="122" t="s">
        <v>59</v>
      </c>
      <c r="U288" s="123" t="s">
        <v>683</v>
      </c>
      <c r="V288" s="124">
        <v>20.5</v>
      </c>
      <c r="W288" s="125">
        <v>6485109</v>
      </c>
      <c r="X288" s="126">
        <f t="shared" si="54"/>
        <v>31634678.048780486</v>
      </c>
      <c r="Y288" s="125">
        <v>914505.92097280791</v>
      </c>
      <c r="Z288" s="125">
        <v>0</v>
      </c>
      <c r="AC288">
        <v>889</v>
      </c>
      <c r="AD288">
        <f>O288-AC288</f>
        <v>0</v>
      </c>
      <c r="AF288" s="127"/>
    </row>
    <row r="289" spans="1:32" ht="12.5" x14ac:dyDescent="0.25">
      <c r="A289" s="100" t="s">
        <v>684</v>
      </c>
      <c r="B289" s="115">
        <v>1241</v>
      </c>
      <c r="C289" s="116">
        <f t="shared" si="47"/>
        <v>3559349.656963855</v>
      </c>
      <c r="D289" s="116">
        <f t="shared" si="44"/>
        <v>146919.27783467754</v>
      </c>
      <c r="E289" s="116">
        <f t="shared" si="48"/>
        <v>0</v>
      </c>
      <c r="F289" s="116">
        <f t="shared" si="49"/>
        <v>3706268.9347985326</v>
      </c>
      <c r="G289" s="117">
        <f t="shared" si="50"/>
        <v>2986.5180780004293</v>
      </c>
      <c r="H289" s="107">
        <f t="shared" si="51"/>
        <v>695.78192199957084</v>
      </c>
      <c r="I289" s="11">
        <f t="shared" si="52"/>
        <v>0</v>
      </c>
      <c r="J289" s="11">
        <f t="shared" si="53"/>
        <v>0</v>
      </c>
      <c r="K289" s="108">
        <f t="shared" si="45"/>
        <v>556.6255375996567</v>
      </c>
      <c r="L289" s="118">
        <f t="shared" si="46"/>
        <v>690772.292161174</v>
      </c>
      <c r="M289" s="119">
        <v>716633.02116240957</v>
      </c>
      <c r="N289" s="119"/>
      <c r="O289" s="128">
        <v>890</v>
      </c>
      <c r="P289" s="22" t="s">
        <v>684</v>
      </c>
      <c r="Q289" s="121">
        <v>0</v>
      </c>
      <c r="R289" s="122" t="s">
        <v>79</v>
      </c>
      <c r="U289" s="123" t="s">
        <v>685</v>
      </c>
      <c r="V289" s="124">
        <v>20.75</v>
      </c>
      <c r="W289" s="125">
        <v>3711382.18</v>
      </c>
      <c r="X289" s="126">
        <f t="shared" si="54"/>
        <v>17886179.180722892</v>
      </c>
      <c r="Y289" s="125">
        <v>146919.27783467754</v>
      </c>
      <c r="Z289" s="125">
        <v>0</v>
      </c>
      <c r="AC289">
        <v>890</v>
      </c>
      <c r="AD289">
        <f>O289-AC289</f>
        <v>0</v>
      </c>
      <c r="AF289" s="127"/>
    </row>
    <row r="290" spans="1:32" s="3" customFormat="1" x14ac:dyDescent="0.3">
      <c r="A290" s="100" t="s">
        <v>686</v>
      </c>
      <c r="B290" s="115">
        <v>3717</v>
      </c>
      <c r="C290" s="116">
        <f t="shared" si="47"/>
        <v>9043612.1566829272</v>
      </c>
      <c r="D290" s="116">
        <f t="shared" si="44"/>
        <v>543538.12310311629</v>
      </c>
      <c r="E290" s="116">
        <f t="shared" si="48"/>
        <v>0</v>
      </c>
      <c r="F290" s="116">
        <f t="shared" si="49"/>
        <v>9587150.2797860429</v>
      </c>
      <c r="G290" s="117">
        <f t="shared" si="50"/>
        <v>2579.2709926785155</v>
      </c>
      <c r="H290" s="107">
        <f t="shared" si="51"/>
        <v>1103.0290073214846</v>
      </c>
      <c r="I290" s="11">
        <f t="shared" si="52"/>
        <v>0</v>
      </c>
      <c r="J290" s="11">
        <f t="shared" si="53"/>
        <v>0</v>
      </c>
      <c r="K290" s="108">
        <f t="shared" si="45"/>
        <v>882.42320585718778</v>
      </c>
      <c r="L290" s="118">
        <f t="shared" si="46"/>
        <v>3279967.0561711672</v>
      </c>
      <c r="M290" s="119">
        <v>3190080.8967921948</v>
      </c>
      <c r="N290" s="119"/>
      <c r="O290" s="128">
        <v>892</v>
      </c>
      <c r="P290" s="22" t="s">
        <v>686</v>
      </c>
      <c r="Q290" s="121">
        <v>0</v>
      </c>
      <c r="R290" s="122" t="s">
        <v>110</v>
      </c>
      <c r="S290"/>
      <c r="T290"/>
      <c r="U290" s="123" t="s">
        <v>687</v>
      </c>
      <c r="V290" s="124">
        <v>20.5</v>
      </c>
      <c r="W290" s="125">
        <v>9316283.8800000008</v>
      </c>
      <c r="X290" s="126">
        <f t="shared" si="54"/>
        <v>45445287.219512202</v>
      </c>
      <c r="Y290" s="125">
        <v>543538.12310311629</v>
      </c>
      <c r="Z290" s="125">
        <v>0</v>
      </c>
      <c r="AA290"/>
      <c r="AB290"/>
      <c r="AC290">
        <v>892</v>
      </c>
      <c r="AD290">
        <f>O290-AC290</f>
        <v>0</v>
      </c>
      <c r="AE290"/>
      <c r="AF290" s="127"/>
    </row>
    <row r="291" spans="1:32" x14ac:dyDescent="0.3">
      <c r="A291" s="100" t="s">
        <v>688</v>
      </c>
      <c r="B291" s="115">
        <v>7516</v>
      </c>
      <c r="C291" s="116">
        <f t="shared" si="47"/>
        <v>19795573.584428571</v>
      </c>
      <c r="D291" s="116">
        <f t="shared" si="44"/>
        <v>2856581.3030473045</v>
      </c>
      <c r="E291" s="116">
        <f t="shared" si="48"/>
        <v>0</v>
      </c>
      <c r="F291" s="116">
        <f t="shared" si="49"/>
        <v>22652154.887475874</v>
      </c>
      <c r="G291" s="117">
        <f t="shared" si="50"/>
        <v>3013.8577551191956</v>
      </c>
      <c r="H291" s="107">
        <f t="shared" si="51"/>
        <v>668.44224488080454</v>
      </c>
      <c r="I291" s="11">
        <f t="shared" si="52"/>
        <v>0</v>
      </c>
      <c r="J291" s="11">
        <f t="shared" si="53"/>
        <v>0</v>
      </c>
      <c r="K291" s="108">
        <f t="shared" si="45"/>
        <v>534.75379590464365</v>
      </c>
      <c r="L291" s="118">
        <f t="shared" si="46"/>
        <v>4019209.5300193019</v>
      </c>
      <c r="M291" s="119">
        <v>2813753.8253599997</v>
      </c>
      <c r="N291" s="119"/>
      <c r="O291" s="128">
        <v>893</v>
      </c>
      <c r="P291" s="129" t="s">
        <v>689</v>
      </c>
      <c r="Q291" s="121">
        <v>3</v>
      </c>
      <c r="R291" s="122" t="s">
        <v>183</v>
      </c>
      <c r="U291" s="123" t="s">
        <v>690</v>
      </c>
      <c r="V291" s="124">
        <v>21</v>
      </c>
      <c r="W291" s="125">
        <v>20889801.27</v>
      </c>
      <c r="X291" s="126">
        <f t="shared" si="54"/>
        <v>99475244.142857149</v>
      </c>
      <c r="Y291" s="125">
        <v>2856581.3030473045</v>
      </c>
      <c r="Z291" s="125">
        <v>0</v>
      </c>
      <c r="AB291" s="3"/>
      <c r="AC291" s="3">
        <v>893</v>
      </c>
      <c r="AD291">
        <f>O291-AC291</f>
        <v>0</v>
      </c>
      <c r="AE291" s="3"/>
      <c r="AF291" s="127"/>
    </row>
    <row r="292" spans="1:32" x14ac:dyDescent="0.3">
      <c r="A292" s="100" t="s">
        <v>691</v>
      </c>
      <c r="B292" s="115">
        <v>15404</v>
      </c>
      <c r="C292" s="116">
        <f t="shared" si="47"/>
        <v>50582093.334891565</v>
      </c>
      <c r="D292" s="116">
        <f t="shared" si="44"/>
        <v>4062081.9011349715</v>
      </c>
      <c r="E292" s="116">
        <f t="shared" si="48"/>
        <v>0</v>
      </c>
      <c r="F292" s="116">
        <f t="shared" si="49"/>
        <v>54644175.23602654</v>
      </c>
      <c r="G292" s="117">
        <f t="shared" si="50"/>
        <v>3547.4016642447768</v>
      </c>
      <c r="H292" s="107">
        <f t="shared" si="51"/>
        <v>134.89833575522334</v>
      </c>
      <c r="I292" s="11">
        <f t="shared" si="52"/>
        <v>0</v>
      </c>
      <c r="J292" s="11">
        <f t="shared" si="53"/>
        <v>0</v>
      </c>
      <c r="K292" s="108">
        <f t="shared" si="45"/>
        <v>107.91866860417868</v>
      </c>
      <c r="L292" s="118">
        <f t="shared" si="46"/>
        <v>1662379.1711787684</v>
      </c>
      <c r="M292" s="119">
        <v>2843667.7846322875</v>
      </c>
      <c r="N292" s="119"/>
      <c r="O292" s="128">
        <v>895</v>
      </c>
      <c r="P292" s="129" t="s">
        <v>692</v>
      </c>
      <c r="Q292" s="121">
        <v>0</v>
      </c>
      <c r="R292" s="122" t="s">
        <v>70</v>
      </c>
      <c r="U292" s="123" t="s">
        <v>693</v>
      </c>
      <c r="V292" s="124">
        <v>20.75</v>
      </c>
      <c r="W292" s="125">
        <v>52742635.009999998</v>
      </c>
      <c r="X292" s="126">
        <f t="shared" si="54"/>
        <v>254181373.54216868</v>
      </c>
      <c r="Y292" s="125">
        <v>4062081.9011349715</v>
      </c>
      <c r="Z292" s="125">
        <v>0</v>
      </c>
      <c r="AA292" s="3"/>
      <c r="AC292">
        <v>895</v>
      </c>
      <c r="AD292">
        <f>O292-AC292</f>
        <v>0</v>
      </c>
      <c r="AF292" s="127"/>
    </row>
    <row r="293" spans="1:32" ht="12.5" x14ac:dyDescent="0.25">
      <c r="A293" s="100" t="s">
        <v>694</v>
      </c>
      <c r="B293" s="115">
        <v>67620</v>
      </c>
      <c r="C293" s="116">
        <f t="shared" si="47"/>
        <v>222614991.35174999</v>
      </c>
      <c r="D293" s="116">
        <f t="shared" si="44"/>
        <v>27729562.402017459</v>
      </c>
      <c r="E293" s="116">
        <f t="shared" si="48"/>
        <v>0</v>
      </c>
      <c r="F293" s="116">
        <f t="shared" si="49"/>
        <v>250344553.75376743</v>
      </c>
      <c r="G293" s="117">
        <f t="shared" si="50"/>
        <v>3702.2264678167321</v>
      </c>
      <c r="H293" s="107">
        <f t="shared" si="51"/>
        <v>-19.926467816731929</v>
      </c>
      <c r="I293" s="11">
        <f t="shared" si="52"/>
        <v>2.9920488890511692</v>
      </c>
      <c r="J293" s="11">
        <f t="shared" si="53"/>
        <v>32.992048889051169</v>
      </c>
      <c r="K293" s="108">
        <f t="shared" si="45"/>
        <v>-6.5741500039572456</v>
      </c>
      <c r="L293" s="118">
        <f t="shared" si="46"/>
        <v>-444544.02326758893</v>
      </c>
      <c r="M293" s="119">
        <v>-3847527.4003015012</v>
      </c>
      <c r="N293" s="119"/>
      <c r="O293" s="128">
        <v>905</v>
      </c>
      <c r="P293" s="129" t="s">
        <v>695</v>
      </c>
      <c r="Q293" s="121">
        <v>1</v>
      </c>
      <c r="R293" s="122" t="s">
        <v>183</v>
      </c>
      <c r="U293" s="123" t="s">
        <v>696</v>
      </c>
      <c r="V293" s="124">
        <v>20</v>
      </c>
      <c r="W293" s="125">
        <v>223733659.65000001</v>
      </c>
      <c r="X293" s="126">
        <f t="shared" si="54"/>
        <v>1118668298.25</v>
      </c>
      <c r="Y293" s="125">
        <v>27729562.402017459</v>
      </c>
      <c r="Z293" s="125">
        <v>0</v>
      </c>
      <c r="AC293">
        <v>905</v>
      </c>
      <c r="AD293">
        <f>O293-AC293</f>
        <v>0</v>
      </c>
      <c r="AF293" s="127"/>
    </row>
    <row r="294" spans="1:32" ht="12.5" x14ac:dyDescent="0.25">
      <c r="A294" s="100" t="s">
        <v>697</v>
      </c>
      <c r="B294" s="115">
        <v>21346</v>
      </c>
      <c r="C294" s="116">
        <f t="shared" si="47"/>
        <v>69098662.398936689</v>
      </c>
      <c r="D294" s="116">
        <f t="shared" si="44"/>
        <v>4255265.3120220974</v>
      </c>
      <c r="E294" s="116">
        <f t="shared" si="48"/>
        <v>0</v>
      </c>
      <c r="F294" s="116">
        <f t="shared" si="49"/>
        <v>73353927.710958779</v>
      </c>
      <c r="G294" s="117">
        <f t="shared" si="50"/>
        <v>3436.4249841168735</v>
      </c>
      <c r="H294" s="107">
        <f t="shared" si="51"/>
        <v>245.87501588312671</v>
      </c>
      <c r="I294" s="11">
        <f t="shared" si="52"/>
        <v>0</v>
      </c>
      <c r="J294" s="11">
        <f t="shared" si="53"/>
        <v>0</v>
      </c>
      <c r="K294" s="108">
        <f t="shared" si="45"/>
        <v>196.70001270650138</v>
      </c>
      <c r="L294" s="118">
        <f t="shared" si="46"/>
        <v>4198758.4712329786</v>
      </c>
      <c r="M294" s="119">
        <v>3550081.8270622762</v>
      </c>
      <c r="N294" s="119"/>
      <c r="O294" s="128">
        <v>908</v>
      </c>
      <c r="P294" s="22" t="s">
        <v>697</v>
      </c>
      <c r="Q294" s="121">
        <v>0</v>
      </c>
      <c r="R294" s="122" t="s">
        <v>73</v>
      </c>
      <c r="U294" s="123" t="s">
        <v>698</v>
      </c>
      <c r="V294" s="124">
        <v>19.75</v>
      </c>
      <c r="W294" s="125">
        <v>68577818.209999993</v>
      </c>
      <c r="X294" s="126">
        <f t="shared" si="54"/>
        <v>347229459.29113919</v>
      </c>
      <c r="Y294" s="125">
        <v>4255265.3120220974</v>
      </c>
      <c r="Z294" s="125">
        <v>0</v>
      </c>
      <c r="AC294">
        <v>908</v>
      </c>
      <c r="AD294">
        <f>O294-AC294</f>
        <v>0</v>
      </c>
      <c r="AF294" s="127"/>
    </row>
    <row r="295" spans="1:32" ht="12.5" x14ac:dyDescent="0.25">
      <c r="A295" s="100" t="s">
        <v>699</v>
      </c>
      <c r="B295" s="115">
        <v>2245</v>
      </c>
      <c r="C295" s="116">
        <f t="shared" si="47"/>
        <v>4816566.9459999995</v>
      </c>
      <c r="D295" s="116">
        <f t="shared" si="44"/>
        <v>926708.52503560483</v>
      </c>
      <c r="E295" s="116">
        <f t="shared" si="48"/>
        <v>0</v>
      </c>
      <c r="F295" s="116">
        <f t="shared" si="49"/>
        <v>5743275.4710356044</v>
      </c>
      <c r="G295" s="117">
        <f t="shared" si="50"/>
        <v>2558.2518801940332</v>
      </c>
      <c r="H295" s="107">
        <f t="shared" si="51"/>
        <v>1124.048119805967</v>
      </c>
      <c r="I295" s="11">
        <f t="shared" si="52"/>
        <v>0</v>
      </c>
      <c r="J295" s="11">
        <f t="shared" si="53"/>
        <v>0</v>
      </c>
      <c r="K295" s="108">
        <f t="shared" si="45"/>
        <v>899.23849584477364</v>
      </c>
      <c r="L295" s="118">
        <f t="shared" si="46"/>
        <v>2018790.4231715167</v>
      </c>
      <c r="M295" s="119">
        <v>2008547.6823009523</v>
      </c>
      <c r="N295" s="119"/>
      <c r="O295" s="128">
        <v>911</v>
      </c>
      <c r="P295" s="22" t="s">
        <v>699</v>
      </c>
      <c r="Q295" s="121">
        <v>0</v>
      </c>
      <c r="R295" s="122" t="s">
        <v>170</v>
      </c>
      <c r="U295" s="123" t="s">
        <v>700</v>
      </c>
      <c r="V295" s="124">
        <v>21</v>
      </c>
      <c r="W295" s="125">
        <v>5082809.34</v>
      </c>
      <c r="X295" s="126">
        <f t="shared" si="54"/>
        <v>24203854</v>
      </c>
      <c r="Y295" s="125">
        <v>926708.52503560483</v>
      </c>
      <c r="Z295" s="125">
        <v>0</v>
      </c>
      <c r="AC295">
        <v>911</v>
      </c>
      <c r="AD295">
        <f>O295-AC295</f>
        <v>0</v>
      </c>
      <c r="AF295" s="127"/>
    </row>
    <row r="296" spans="1:32" ht="12.5" x14ac:dyDescent="0.25">
      <c r="A296" s="100" t="s">
        <v>701</v>
      </c>
      <c r="B296" s="115">
        <v>21468</v>
      </c>
      <c r="C296" s="116">
        <f t="shared" si="47"/>
        <v>65107062.526761897</v>
      </c>
      <c r="D296" s="116">
        <f t="shared" si="44"/>
        <v>3795520.9289486944</v>
      </c>
      <c r="E296" s="116">
        <f t="shared" si="48"/>
        <v>0</v>
      </c>
      <c r="F296" s="116">
        <f t="shared" si="49"/>
        <v>68902583.45571059</v>
      </c>
      <c r="G296" s="117">
        <f t="shared" si="50"/>
        <v>3209.5483256805751</v>
      </c>
      <c r="H296" s="107">
        <f t="shared" si="51"/>
        <v>472.75167431942509</v>
      </c>
      <c r="I296" s="11">
        <f t="shared" si="52"/>
        <v>0</v>
      </c>
      <c r="J296" s="11">
        <f t="shared" si="53"/>
        <v>0</v>
      </c>
      <c r="K296" s="108">
        <f t="shared" si="45"/>
        <v>378.20133945554011</v>
      </c>
      <c r="L296" s="118">
        <f t="shared" si="46"/>
        <v>8119226.3554315353</v>
      </c>
      <c r="M296" s="119">
        <v>7800986.7616925268</v>
      </c>
      <c r="N296" s="119"/>
      <c r="O296" s="128">
        <v>915</v>
      </c>
      <c r="P296" s="22" t="s">
        <v>701</v>
      </c>
      <c r="Q296" s="121">
        <v>0</v>
      </c>
      <c r="R296" s="122" t="s">
        <v>159</v>
      </c>
      <c r="U296" s="123" t="s">
        <v>702</v>
      </c>
      <c r="V296" s="124">
        <v>21</v>
      </c>
      <c r="W296" s="125">
        <v>68705945.379999995</v>
      </c>
      <c r="X296" s="126">
        <f t="shared" si="54"/>
        <v>327171168.47619045</v>
      </c>
      <c r="Y296" s="125">
        <v>3795520.9289486944</v>
      </c>
      <c r="Z296" s="125">
        <v>0</v>
      </c>
      <c r="AC296">
        <v>915</v>
      </c>
      <c r="AD296">
        <f>O296-AC296</f>
        <v>0</v>
      </c>
      <c r="AF296" s="127"/>
    </row>
    <row r="297" spans="1:32" ht="12.5" x14ac:dyDescent="0.25">
      <c r="A297" s="100" t="s">
        <v>703</v>
      </c>
      <c r="B297" s="115">
        <v>2277</v>
      </c>
      <c r="C297" s="116">
        <f t="shared" si="47"/>
        <v>6158100.1215730337</v>
      </c>
      <c r="D297" s="116">
        <f t="shared" si="44"/>
        <v>348585.35083764134</v>
      </c>
      <c r="E297" s="116">
        <f t="shared" si="48"/>
        <v>0</v>
      </c>
      <c r="F297" s="116">
        <f t="shared" si="49"/>
        <v>6506685.4724106751</v>
      </c>
      <c r="G297" s="117">
        <f t="shared" si="50"/>
        <v>2857.5693774311267</v>
      </c>
      <c r="H297" s="107">
        <f t="shared" si="51"/>
        <v>824.73062256887351</v>
      </c>
      <c r="I297" s="11">
        <f t="shared" si="52"/>
        <v>0</v>
      </c>
      <c r="J297" s="11">
        <f t="shared" si="53"/>
        <v>0</v>
      </c>
      <c r="K297" s="108">
        <f t="shared" si="45"/>
        <v>659.78449805509888</v>
      </c>
      <c r="L297" s="118">
        <f t="shared" si="46"/>
        <v>1502329.3020714601</v>
      </c>
      <c r="M297" s="119">
        <v>1559499.0695627904</v>
      </c>
      <c r="N297" s="119"/>
      <c r="O297" s="128">
        <v>918</v>
      </c>
      <c r="P297" s="22" t="s">
        <v>703</v>
      </c>
      <c r="Q297" s="121">
        <v>0</v>
      </c>
      <c r="R297" s="122" t="s">
        <v>70</v>
      </c>
      <c r="U297" s="123" t="s">
        <v>704</v>
      </c>
      <c r="V297" s="124">
        <v>22.25</v>
      </c>
      <c r="W297" s="125">
        <v>6885312.9500000002</v>
      </c>
      <c r="X297" s="126">
        <f t="shared" si="54"/>
        <v>30945226.741573032</v>
      </c>
      <c r="Y297" s="125">
        <v>348585.35083764134</v>
      </c>
      <c r="Z297" s="125">
        <v>0</v>
      </c>
      <c r="AC297">
        <v>918</v>
      </c>
      <c r="AD297">
        <f>O297-AC297</f>
        <v>0</v>
      </c>
      <c r="AF297" s="127"/>
    </row>
    <row r="298" spans="1:32" ht="12.5" x14ac:dyDescent="0.25">
      <c r="A298" s="100" t="s">
        <v>705</v>
      </c>
      <c r="B298" s="115">
        <v>2148</v>
      </c>
      <c r="C298" s="116">
        <f t="shared" si="47"/>
        <v>4527836.2634761902</v>
      </c>
      <c r="D298" s="116">
        <f t="shared" si="44"/>
        <v>543675.48793189169</v>
      </c>
      <c r="E298" s="116">
        <f t="shared" si="48"/>
        <v>0</v>
      </c>
      <c r="F298" s="116">
        <f t="shared" si="49"/>
        <v>5071511.7514080815</v>
      </c>
      <c r="G298" s="117">
        <f t="shared" si="50"/>
        <v>2361.0389904134458</v>
      </c>
      <c r="H298" s="107">
        <f t="shared" si="51"/>
        <v>1321.2610095865543</v>
      </c>
      <c r="I298" s="11">
        <f t="shared" si="52"/>
        <v>0</v>
      </c>
      <c r="J298" s="11">
        <f t="shared" si="53"/>
        <v>0</v>
      </c>
      <c r="K298" s="108">
        <f t="shared" si="45"/>
        <v>1057.0088076692434</v>
      </c>
      <c r="L298" s="118">
        <f t="shared" si="46"/>
        <v>2270454.918873535</v>
      </c>
      <c r="M298" s="119">
        <v>2403397.1428076196</v>
      </c>
      <c r="N298" s="119"/>
      <c r="O298" s="128">
        <v>921</v>
      </c>
      <c r="P298" s="22" t="s">
        <v>705</v>
      </c>
      <c r="Q298" s="121">
        <v>0</v>
      </c>
      <c r="R298" s="122" t="s">
        <v>159</v>
      </c>
      <c r="U298" s="123" t="s">
        <v>706</v>
      </c>
      <c r="V298" s="124">
        <v>21</v>
      </c>
      <c r="W298" s="125">
        <v>4778118.67</v>
      </c>
      <c r="X298" s="126">
        <f t="shared" si="54"/>
        <v>22752946.047619049</v>
      </c>
      <c r="Y298" s="125">
        <v>543675.48793189169</v>
      </c>
      <c r="Z298" s="125">
        <v>0</v>
      </c>
      <c r="AC298">
        <v>921</v>
      </c>
      <c r="AD298">
        <f>O298-AC298</f>
        <v>0</v>
      </c>
      <c r="AF298" s="127"/>
    </row>
    <row r="299" spans="1:32" ht="12.5" x14ac:dyDescent="0.25">
      <c r="A299" s="100" t="s">
        <v>707</v>
      </c>
      <c r="B299" s="115">
        <v>4462</v>
      </c>
      <c r="C299" s="116">
        <f t="shared" si="47"/>
        <v>13353567.251627907</v>
      </c>
      <c r="D299" s="116">
        <f t="shared" si="44"/>
        <v>462210.46568888193</v>
      </c>
      <c r="E299" s="116">
        <f t="shared" si="48"/>
        <v>0</v>
      </c>
      <c r="F299" s="116">
        <f t="shared" si="49"/>
        <v>13815777.71731679</v>
      </c>
      <c r="G299" s="117">
        <f t="shared" si="50"/>
        <v>3096.31952427539</v>
      </c>
      <c r="H299" s="107">
        <f t="shared" si="51"/>
        <v>585.98047572461019</v>
      </c>
      <c r="I299" s="11">
        <f t="shared" si="52"/>
        <v>0</v>
      </c>
      <c r="J299" s="11">
        <f t="shared" si="53"/>
        <v>0</v>
      </c>
      <c r="K299" s="108">
        <f t="shared" si="45"/>
        <v>468.78438057968816</v>
      </c>
      <c r="L299" s="118">
        <f t="shared" si="46"/>
        <v>2091715.9061465685</v>
      </c>
      <c r="M299" s="119">
        <v>2010655.5603013965</v>
      </c>
      <c r="N299" s="119"/>
      <c r="O299" s="128">
        <v>922</v>
      </c>
      <c r="P299" s="22" t="s">
        <v>707</v>
      </c>
      <c r="Q299" s="121">
        <v>0</v>
      </c>
      <c r="R299" s="122" t="s">
        <v>73</v>
      </c>
      <c r="U299" s="123" t="s">
        <v>708</v>
      </c>
      <c r="V299" s="124">
        <v>21.5</v>
      </c>
      <c r="W299" s="125">
        <v>14427220.9</v>
      </c>
      <c r="X299" s="126">
        <f t="shared" si="54"/>
        <v>67103353.023255818</v>
      </c>
      <c r="Y299" s="125">
        <v>462210.46568888193</v>
      </c>
      <c r="Z299" s="125">
        <v>0</v>
      </c>
      <c r="AC299">
        <v>922</v>
      </c>
      <c r="AD299">
        <f>O299-AC299</f>
        <v>0</v>
      </c>
      <c r="AF299" s="127"/>
    </row>
    <row r="300" spans="1:32" ht="12.5" x14ac:dyDescent="0.25">
      <c r="A300" s="100" t="s">
        <v>709</v>
      </c>
      <c r="B300" s="115">
        <v>3259</v>
      </c>
      <c r="C300" s="116">
        <f t="shared" si="47"/>
        <v>8044762.2770909071</v>
      </c>
      <c r="D300" s="116">
        <f t="shared" si="44"/>
        <v>703529.75473011599</v>
      </c>
      <c r="E300" s="116">
        <f t="shared" si="48"/>
        <v>0</v>
      </c>
      <c r="F300" s="116">
        <f t="shared" si="49"/>
        <v>8748292.0318210237</v>
      </c>
      <c r="G300" s="117">
        <f t="shared" si="50"/>
        <v>2684.3485829460028</v>
      </c>
      <c r="H300" s="107">
        <f t="shared" si="51"/>
        <v>997.95141705399737</v>
      </c>
      <c r="I300" s="11">
        <f t="shared" si="52"/>
        <v>0</v>
      </c>
      <c r="J300" s="11">
        <f t="shared" si="53"/>
        <v>0</v>
      </c>
      <c r="K300" s="108">
        <f t="shared" si="45"/>
        <v>798.36113364319795</v>
      </c>
      <c r="L300" s="118">
        <f t="shared" si="46"/>
        <v>2601858.9345431821</v>
      </c>
      <c r="M300" s="119">
        <v>2482955.6648363625</v>
      </c>
      <c r="N300" s="119"/>
      <c r="O300" s="128">
        <v>924</v>
      </c>
      <c r="P300" s="129" t="s">
        <v>710</v>
      </c>
      <c r="Q300" s="121">
        <v>0</v>
      </c>
      <c r="R300" s="122" t="s">
        <v>103</v>
      </c>
      <c r="U300" s="123" t="s">
        <v>711</v>
      </c>
      <c r="V300" s="124">
        <v>22</v>
      </c>
      <c r="W300" s="125">
        <v>8893707.0399999991</v>
      </c>
      <c r="X300" s="126">
        <f t="shared" si="54"/>
        <v>40425941.090909086</v>
      </c>
      <c r="Y300" s="125">
        <v>703529.75473011599</v>
      </c>
      <c r="Z300" s="125">
        <v>0</v>
      </c>
      <c r="AC300">
        <v>924</v>
      </c>
      <c r="AD300">
        <f>O300-AC300</f>
        <v>0</v>
      </c>
      <c r="AF300" s="127"/>
    </row>
    <row r="301" spans="1:32" ht="12.5" x14ac:dyDescent="0.25">
      <c r="A301" s="100" t="s">
        <v>712</v>
      </c>
      <c r="B301" s="115">
        <v>3721</v>
      </c>
      <c r="C301" s="116">
        <f t="shared" si="47"/>
        <v>8700361.5615714267</v>
      </c>
      <c r="D301" s="116">
        <f t="shared" si="44"/>
        <v>2893859.0460652257</v>
      </c>
      <c r="E301" s="116">
        <f t="shared" si="48"/>
        <v>0</v>
      </c>
      <c r="F301" s="116">
        <f t="shared" si="49"/>
        <v>11594220.607636653</v>
      </c>
      <c r="G301" s="117">
        <f t="shared" si="50"/>
        <v>3115.8883653954995</v>
      </c>
      <c r="H301" s="107">
        <f t="shared" si="51"/>
        <v>566.4116346045007</v>
      </c>
      <c r="I301" s="11">
        <f t="shared" si="52"/>
        <v>0</v>
      </c>
      <c r="J301" s="11">
        <f t="shared" si="53"/>
        <v>0</v>
      </c>
      <c r="K301" s="108">
        <f t="shared" si="45"/>
        <v>453.12930768360059</v>
      </c>
      <c r="L301" s="118">
        <f t="shared" si="46"/>
        <v>1686094.1538906777</v>
      </c>
      <c r="M301" s="119">
        <v>2117277.1657980965</v>
      </c>
      <c r="N301" s="119"/>
      <c r="O301" s="128">
        <v>925</v>
      </c>
      <c r="P301" s="22" t="s">
        <v>712</v>
      </c>
      <c r="Q301" s="121">
        <v>0</v>
      </c>
      <c r="R301" s="122" t="s">
        <v>159</v>
      </c>
      <c r="U301" s="123" t="s">
        <v>713</v>
      </c>
      <c r="V301" s="124">
        <v>21</v>
      </c>
      <c r="W301" s="125">
        <v>9181286.0700000003</v>
      </c>
      <c r="X301" s="126">
        <f t="shared" si="54"/>
        <v>43720409.857142858</v>
      </c>
      <c r="Y301" s="125">
        <v>2893859.0460652257</v>
      </c>
      <c r="Z301" s="125">
        <v>0</v>
      </c>
      <c r="AC301">
        <v>925</v>
      </c>
      <c r="AD301">
        <f>O301-AC301</f>
        <v>0</v>
      </c>
      <c r="AF301" s="127"/>
    </row>
    <row r="302" spans="1:32" ht="12.5" x14ac:dyDescent="0.25">
      <c r="A302" s="100" t="s">
        <v>714</v>
      </c>
      <c r="B302" s="115">
        <v>28967</v>
      </c>
      <c r="C302" s="116">
        <f t="shared" si="47"/>
        <v>107805240.41136585</v>
      </c>
      <c r="D302" s="116">
        <f t="shared" si="44"/>
        <v>3403129.1663366808</v>
      </c>
      <c r="E302" s="116">
        <f t="shared" si="48"/>
        <v>0</v>
      </c>
      <c r="F302" s="116">
        <f t="shared" si="49"/>
        <v>111208369.57770254</v>
      </c>
      <c r="G302" s="117">
        <f t="shared" si="50"/>
        <v>3839.1400413471379</v>
      </c>
      <c r="H302" s="107">
        <f t="shared" si="51"/>
        <v>-156.84004134713769</v>
      </c>
      <c r="I302" s="11">
        <f t="shared" si="52"/>
        <v>5.0552264410503245</v>
      </c>
      <c r="J302" s="11">
        <f t="shared" si="53"/>
        <v>35.055226441050323</v>
      </c>
      <c r="K302" s="108">
        <f t="shared" si="45"/>
        <v>-54.98063164447607</v>
      </c>
      <c r="L302" s="118">
        <f t="shared" si="46"/>
        <v>-1592623.9568455382</v>
      </c>
      <c r="M302" s="119">
        <v>-1803417.0423273125</v>
      </c>
      <c r="N302" s="119"/>
      <c r="O302" s="128">
        <v>927</v>
      </c>
      <c r="P302" s="129" t="s">
        <v>715</v>
      </c>
      <c r="Q302" s="121">
        <v>0</v>
      </c>
      <c r="R302" s="122" t="s">
        <v>67</v>
      </c>
      <c r="U302" s="123" t="s">
        <v>716</v>
      </c>
      <c r="V302" s="124">
        <v>20.5</v>
      </c>
      <c r="W302" s="125">
        <v>111055649.67</v>
      </c>
      <c r="X302" s="126">
        <f t="shared" si="54"/>
        <v>541734876.43902445</v>
      </c>
      <c r="Y302" s="125">
        <v>3403129.1663366808</v>
      </c>
      <c r="Z302" s="125">
        <v>0</v>
      </c>
      <c r="AC302">
        <v>927</v>
      </c>
      <c r="AD302">
        <f>O302-AC302</f>
        <v>0</v>
      </c>
      <c r="AF302" s="127"/>
    </row>
    <row r="303" spans="1:32" ht="12.5" x14ac:dyDescent="0.25">
      <c r="A303" s="100" t="s">
        <v>717</v>
      </c>
      <c r="B303" s="115">
        <v>6607</v>
      </c>
      <c r="C303" s="116">
        <f t="shared" si="47"/>
        <v>15541109.534095237</v>
      </c>
      <c r="D303" s="116">
        <f t="shared" si="44"/>
        <v>2123538.5868751584</v>
      </c>
      <c r="E303" s="116">
        <f t="shared" si="48"/>
        <v>0</v>
      </c>
      <c r="F303" s="116">
        <f t="shared" si="49"/>
        <v>17664648.120970394</v>
      </c>
      <c r="G303" s="117">
        <f t="shared" si="50"/>
        <v>2673.6261723884359</v>
      </c>
      <c r="H303" s="107">
        <f t="shared" si="51"/>
        <v>1008.6738276115643</v>
      </c>
      <c r="I303" s="11">
        <f t="shared" si="52"/>
        <v>0</v>
      </c>
      <c r="J303" s="11">
        <f t="shared" si="53"/>
        <v>0</v>
      </c>
      <c r="K303" s="108">
        <f t="shared" si="45"/>
        <v>806.93906208925148</v>
      </c>
      <c r="L303" s="118">
        <f t="shared" si="46"/>
        <v>5331446.3832236845</v>
      </c>
      <c r="M303" s="119">
        <v>5166430.4354590457</v>
      </c>
      <c r="N303" s="119"/>
      <c r="O303" s="128">
        <v>931</v>
      </c>
      <c r="P303" s="22" t="s">
        <v>717</v>
      </c>
      <c r="Q303" s="121">
        <v>0</v>
      </c>
      <c r="R303" s="122" t="s">
        <v>110</v>
      </c>
      <c r="U303" s="123" t="s">
        <v>718</v>
      </c>
      <c r="V303" s="124">
        <v>21</v>
      </c>
      <c r="W303" s="125">
        <v>16400165.84</v>
      </c>
      <c r="X303" s="126">
        <f t="shared" si="54"/>
        <v>78096027.809523806</v>
      </c>
      <c r="Y303" s="125">
        <v>2123538.5868751584</v>
      </c>
      <c r="Z303" s="125">
        <v>0</v>
      </c>
      <c r="AC303">
        <v>931</v>
      </c>
      <c r="AD303">
        <f>O303-AC303</f>
        <v>0</v>
      </c>
      <c r="AF303" s="127"/>
    </row>
    <row r="304" spans="1:32" ht="12.5" x14ac:dyDescent="0.25">
      <c r="A304" s="100" t="s">
        <v>719</v>
      </c>
      <c r="B304" s="115">
        <v>3025</v>
      </c>
      <c r="C304" s="116">
        <f t="shared" si="47"/>
        <v>7745826.2634157296</v>
      </c>
      <c r="D304" s="116">
        <f t="shared" si="44"/>
        <v>588932.67706557817</v>
      </c>
      <c r="E304" s="116">
        <f t="shared" si="48"/>
        <v>0</v>
      </c>
      <c r="F304" s="116">
        <f t="shared" si="49"/>
        <v>8334758.9404813079</v>
      </c>
      <c r="G304" s="117">
        <f t="shared" si="50"/>
        <v>2755.2922117293579</v>
      </c>
      <c r="H304" s="107">
        <f t="shared" si="51"/>
        <v>927.00778827064232</v>
      </c>
      <c r="I304" s="11">
        <f t="shared" si="52"/>
        <v>0</v>
      </c>
      <c r="J304" s="11">
        <f t="shared" si="53"/>
        <v>0</v>
      </c>
      <c r="K304" s="108">
        <f t="shared" si="45"/>
        <v>741.60623061651393</v>
      </c>
      <c r="L304" s="118">
        <f t="shared" si="46"/>
        <v>2243358.8476149547</v>
      </c>
      <c r="M304" s="119">
        <v>2138255.9598561795</v>
      </c>
      <c r="N304" s="119"/>
      <c r="O304" s="128">
        <v>934</v>
      </c>
      <c r="P304" s="22" t="s">
        <v>719</v>
      </c>
      <c r="Q304" s="121">
        <v>0</v>
      </c>
      <c r="R304" s="122" t="s">
        <v>56</v>
      </c>
      <c r="U304" s="123" t="s">
        <v>720</v>
      </c>
      <c r="V304" s="124">
        <v>22.25</v>
      </c>
      <c r="W304" s="125">
        <v>8660534.3900000006</v>
      </c>
      <c r="X304" s="126">
        <f t="shared" si="54"/>
        <v>38923750.067415729</v>
      </c>
      <c r="Y304" s="125">
        <v>588932.67706557817</v>
      </c>
      <c r="Z304" s="125">
        <v>0</v>
      </c>
      <c r="AC304">
        <v>934</v>
      </c>
      <c r="AD304">
        <f>O304-AC304</f>
        <v>0</v>
      </c>
      <c r="AF304" s="127"/>
    </row>
    <row r="305" spans="1:32" ht="12.5" x14ac:dyDescent="0.25">
      <c r="A305" s="100" t="s">
        <v>721</v>
      </c>
      <c r="B305" s="115">
        <v>3267</v>
      </c>
      <c r="C305" s="116">
        <f t="shared" si="47"/>
        <v>8173713.4132499993</v>
      </c>
      <c r="D305" s="116">
        <f t="shared" si="44"/>
        <v>1014111.4619515628</v>
      </c>
      <c r="E305" s="116">
        <f t="shared" si="48"/>
        <v>0</v>
      </c>
      <c r="F305" s="116">
        <f t="shared" si="49"/>
        <v>9187824.8752015624</v>
      </c>
      <c r="G305" s="117">
        <f t="shared" si="50"/>
        <v>2812.3124809309957</v>
      </c>
      <c r="H305" s="107">
        <f t="shared" si="51"/>
        <v>869.98751906900452</v>
      </c>
      <c r="I305" s="11">
        <f t="shared" si="52"/>
        <v>0</v>
      </c>
      <c r="J305" s="11">
        <f t="shared" si="53"/>
        <v>0</v>
      </c>
      <c r="K305" s="108">
        <f t="shared" si="45"/>
        <v>695.99001525520362</v>
      </c>
      <c r="L305" s="118">
        <f t="shared" si="46"/>
        <v>2273799.3798387502</v>
      </c>
      <c r="M305" s="119">
        <v>2178209.2124439985</v>
      </c>
      <c r="N305" s="119"/>
      <c r="O305" s="128">
        <v>935</v>
      </c>
      <c r="P305" s="22" t="s">
        <v>721</v>
      </c>
      <c r="Q305" s="121">
        <v>0</v>
      </c>
      <c r="R305" s="122" t="s">
        <v>107</v>
      </c>
      <c r="U305" s="123" t="s">
        <v>722</v>
      </c>
      <c r="V305" s="124">
        <v>20</v>
      </c>
      <c r="W305" s="125">
        <v>8214787.3499999996</v>
      </c>
      <c r="X305" s="126">
        <f t="shared" si="54"/>
        <v>41073936.75</v>
      </c>
      <c r="Y305" s="125">
        <v>1014111.4619515628</v>
      </c>
      <c r="Z305" s="125">
        <v>0</v>
      </c>
      <c r="AC305">
        <v>935</v>
      </c>
      <c r="AD305">
        <f>O305-AC305</f>
        <v>0</v>
      </c>
      <c r="AF305" s="127"/>
    </row>
    <row r="306" spans="1:32" ht="12.5" x14ac:dyDescent="0.25">
      <c r="A306" s="100" t="s">
        <v>723</v>
      </c>
      <c r="B306" s="115">
        <v>6917</v>
      </c>
      <c r="C306" s="116">
        <f t="shared" si="47"/>
        <v>17021368.655228917</v>
      </c>
      <c r="D306" s="116">
        <f t="shared" si="44"/>
        <v>2183890.7202551719</v>
      </c>
      <c r="E306" s="116">
        <f t="shared" si="48"/>
        <v>0</v>
      </c>
      <c r="F306" s="116">
        <f t="shared" si="49"/>
        <v>19205259.375484087</v>
      </c>
      <c r="G306" s="117">
        <f t="shared" si="50"/>
        <v>2776.5301974098725</v>
      </c>
      <c r="H306" s="107">
        <f t="shared" si="51"/>
        <v>905.76980259012771</v>
      </c>
      <c r="I306" s="11">
        <f t="shared" si="52"/>
        <v>0</v>
      </c>
      <c r="J306" s="11">
        <f t="shared" si="53"/>
        <v>0</v>
      </c>
      <c r="K306" s="108">
        <f t="shared" si="45"/>
        <v>724.61584207210217</v>
      </c>
      <c r="L306" s="118">
        <f t="shared" si="46"/>
        <v>5012167.7796127303</v>
      </c>
      <c r="M306" s="119">
        <v>5095408.9619200015</v>
      </c>
      <c r="N306" s="119"/>
      <c r="O306" s="128">
        <v>936</v>
      </c>
      <c r="P306" s="129" t="s">
        <v>724</v>
      </c>
      <c r="Q306" s="121">
        <v>0</v>
      </c>
      <c r="R306" s="122" t="s">
        <v>73</v>
      </c>
      <c r="U306" s="123" t="s">
        <v>725</v>
      </c>
      <c r="V306" s="124">
        <v>20.75</v>
      </c>
      <c r="W306" s="125">
        <v>17748412.039999999</v>
      </c>
      <c r="X306" s="126">
        <f t="shared" si="54"/>
        <v>85534515.855421692</v>
      </c>
      <c r="Y306" s="125">
        <v>2183890.7202551719</v>
      </c>
      <c r="Z306" s="125">
        <v>0</v>
      </c>
      <c r="AC306">
        <v>936</v>
      </c>
      <c r="AD306">
        <f>O306-AC306</f>
        <v>0</v>
      </c>
      <c r="AF306" s="127"/>
    </row>
    <row r="307" spans="1:32" ht="12.5" x14ac:dyDescent="0.25">
      <c r="A307" s="100" t="s">
        <v>726</v>
      </c>
      <c r="B307" s="115">
        <v>6684</v>
      </c>
      <c r="C307" s="116">
        <f t="shared" si="47"/>
        <v>17480173.115047619</v>
      </c>
      <c r="D307" s="116">
        <f t="shared" si="44"/>
        <v>1938860.7038020766</v>
      </c>
      <c r="E307" s="116">
        <f t="shared" si="48"/>
        <v>0</v>
      </c>
      <c r="F307" s="116">
        <f t="shared" si="49"/>
        <v>19419033.818849694</v>
      </c>
      <c r="G307" s="117">
        <f t="shared" si="50"/>
        <v>2905.3012894748194</v>
      </c>
      <c r="H307" s="107">
        <f t="shared" si="51"/>
        <v>776.99871052518074</v>
      </c>
      <c r="I307" s="11">
        <f t="shared" si="52"/>
        <v>0</v>
      </c>
      <c r="J307" s="11">
        <f t="shared" si="53"/>
        <v>0</v>
      </c>
      <c r="K307" s="108">
        <f t="shared" si="45"/>
        <v>621.59896842014462</v>
      </c>
      <c r="L307" s="118">
        <f t="shared" si="46"/>
        <v>4154767.5049202465</v>
      </c>
      <c r="M307" s="119">
        <v>3413016.3044685726</v>
      </c>
      <c r="N307" s="119"/>
      <c r="O307" s="128">
        <v>946</v>
      </c>
      <c r="P307" s="129" t="s">
        <v>727</v>
      </c>
      <c r="Q307" s="121">
        <v>3</v>
      </c>
      <c r="R307" s="122" t="s">
        <v>183</v>
      </c>
      <c r="U307" s="123" t="s">
        <v>726</v>
      </c>
      <c r="V307" s="124">
        <v>21</v>
      </c>
      <c r="W307" s="125">
        <v>18446413.84</v>
      </c>
      <c r="X307" s="126">
        <f t="shared" si="54"/>
        <v>87840065.90476191</v>
      </c>
      <c r="Y307" s="125">
        <v>1938860.7038020766</v>
      </c>
      <c r="Z307" s="125">
        <v>0</v>
      </c>
      <c r="AC307">
        <v>946</v>
      </c>
      <c r="AD307">
        <f>O307-AC307</f>
        <v>0</v>
      </c>
      <c r="AF307" s="127"/>
    </row>
    <row r="308" spans="1:32" ht="12.5" x14ac:dyDescent="0.25">
      <c r="A308" s="100" t="s">
        <v>728</v>
      </c>
      <c r="B308" s="115">
        <v>4200</v>
      </c>
      <c r="C308" s="116">
        <f t="shared" si="47"/>
        <v>10534964.945194805</v>
      </c>
      <c r="D308" s="116">
        <f t="shared" si="44"/>
        <v>678234.14949079603</v>
      </c>
      <c r="E308" s="116">
        <f t="shared" si="48"/>
        <v>0</v>
      </c>
      <c r="F308" s="116">
        <f t="shared" si="49"/>
        <v>11213199.094685601</v>
      </c>
      <c r="G308" s="117">
        <f t="shared" si="50"/>
        <v>2669.8093082584764</v>
      </c>
      <c r="H308" s="107">
        <f t="shared" si="51"/>
        <v>1012.4906917415237</v>
      </c>
      <c r="I308" s="11">
        <f t="shared" si="52"/>
        <v>0</v>
      </c>
      <c r="J308" s="11">
        <f t="shared" si="53"/>
        <v>0</v>
      </c>
      <c r="K308" s="108">
        <f t="shared" si="45"/>
        <v>809.99255339321905</v>
      </c>
      <c r="L308" s="118">
        <f t="shared" si="46"/>
        <v>3401968.7242515199</v>
      </c>
      <c r="M308" s="119">
        <v>3503274.9548425977</v>
      </c>
      <c r="N308" s="119"/>
      <c r="O308" s="128">
        <v>976</v>
      </c>
      <c r="P308" s="129" t="s">
        <v>729</v>
      </c>
      <c r="Q308" s="121">
        <v>0</v>
      </c>
      <c r="R308" s="122" t="s">
        <v>79</v>
      </c>
      <c r="U308" s="123" t="s">
        <v>730</v>
      </c>
      <c r="V308" s="124">
        <v>19.25</v>
      </c>
      <c r="W308" s="125">
        <v>10190858.050000001</v>
      </c>
      <c r="X308" s="126">
        <f t="shared" si="54"/>
        <v>52939522.337662347</v>
      </c>
      <c r="Y308" s="125">
        <v>678234.14949079603</v>
      </c>
      <c r="Z308" s="125">
        <v>0</v>
      </c>
      <c r="AC308">
        <v>976</v>
      </c>
      <c r="AD308">
        <f>O308-AC308</f>
        <v>0</v>
      </c>
      <c r="AF308" s="127"/>
    </row>
    <row r="309" spans="1:32" ht="12.5" x14ac:dyDescent="0.25">
      <c r="A309" s="100" t="s">
        <v>731</v>
      </c>
      <c r="B309" s="115">
        <v>15199</v>
      </c>
      <c r="C309" s="116">
        <f t="shared" si="47"/>
        <v>41615682.034790695</v>
      </c>
      <c r="D309" s="116">
        <f t="shared" si="44"/>
        <v>3604329.3933985801</v>
      </c>
      <c r="E309" s="116">
        <f t="shared" si="48"/>
        <v>0</v>
      </c>
      <c r="F309" s="116">
        <f t="shared" si="49"/>
        <v>45220011.428189278</v>
      </c>
      <c r="G309" s="117">
        <f t="shared" si="50"/>
        <v>2975.1964884656409</v>
      </c>
      <c r="H309" s="107">
        <f t="shared" si="51"/>
        <v>707.10351153435931</v>
      </c>
      <c r="I309" s="11">
        <f t="shared" si="52"/>
        <v>0</v>
      </c>
      <c r="J309" s="11">
        <f t="shared" si="53"/>
        <v>0</v>
      </c>
      <c r="K309" s="108">
        <f t="shared" si="45"/>
        <v>565.6828092274875</v>
      </c>
      <c r="L309" s="118">
        <f t="shared" si="46"/>
        <v>8597813.0174485818</v>
      </c>
      <c r="M309" s="119">
        <v>8526573.2203125563</v>
      </c>
      <c r="N309" s="119"/>
      <c r="O309" s="128">
        <v>977</v>
      </c>
      <c r="P309" s="22" t="s">
        <v>731</v>
      </c>
      <c r="Q309" s="121">
        <v>0</v>
      </c>
      <c r="R309" s="122" t="s">
        <v>59</v>
      </c>
      <c r="U309" s="123" t="s">
        <v>732</v>
      </c>
      <c r="V309" s="124">
        <v>21.5</v>
      </c>
      <c r="W309" s="125">
        <v>44961666.520000003</v>
      </c>
      <c r="X309" s="126">
        <f t="shared" si="54"/>
        <v>209124030.3255814</v>
      </c>
      <c r="Y309" s="125">
        <v>3604329.3933985801</v>
      </c>
      <c r="Z309" s="125">
        <v>0</v>
      </c>
      <c r="AC309">
        <v>977</v>
      </c>
      <c r="AD309">
        <f>O309-AC309</f>
        <v>0</v>
      </c>
      <c r="AF309" s="127"/>
    </row>
    <row r="310" spans="1:32" ht="12.5" x14ac:dyDescent="0.25">
      <c r="A310" s="100" t="s">
        <v>733</v>
      </c>
      <c r="B310" s="115">
        <v>32799</v>
      </c>
      <c r="C310" s="116">
        <f t="shared" si="47"/>
        <v>107018282.44717072</v>
      </c>
      <c r="D310" s="116">
        <f t="shared" si="44"/>
        <v>5534335.270250584</v>
      </c>
      <c r="E310" s="116">
        <f t="shared" si="48"/>
        <v>0</v>
      </c>
      <c r="F310" s="116">
        <f t="shared" si="49"/>
        <v>112552617.71742131</v>
      </c>
      <c r="G310" s="117">
        <f t="shared" si="50"/>
        <v>3431.5868690332422</v>
      </c>
      <c r="H310" s="107">
        <f t="shared" si="51"/>
        <v>250.71313096675794</v>
      </c>
      <c r="I310" s="11">
        <f t="shared" si="52"/>
        <v>0</v>
      </c>
      <c r="J310" s="11">
        <f t="shared" si="53"/>
        <v>0</v>
      </c>
      <c r="K310" s="108">
        <f t="shared" si="45"/>
        <v>200.57050477340636</v>
      </c>
      <c r="L310" s="118">
        <f t="shared" si="46"/>
        <v>6578511.9860629551</v>
      </c>
      <c r="M310" s="119">
        <v>6675940.7345912252</v>
      </c>
      <c r="N310" s="119"/>
      <c r="O310" s="128">
        <v>980</v>
      </c>
      <c r="P310" s="22" t="s">
        <v>733</v>
      </c>
      <c r="Q310" s="121">
        <v>0</v>
      </c>
      <c r="R310" s="122" t="s">
        <v>73</v>
      </c>
      <c r="U310" s="123" t="s">
        <v>734</v>
      </c>
      <c r="V310" s="124">
        <v>20.5</v>
      </c>
      <c r="W310" s="125">
        <v>110244964.33</v>
      </c>
      <c r="X310" s="126">
        <f t="shared" si="54"/>
        <v>537780313.804878</v>
      </c>
      <c r="Y310" s="125">
        <v>5534335.270250584</v>
      </c>
      <c r="Z310" s="125">
        <v>0</v>
      </c>
      <c r="AC310">
        <v>980</v>
      </c>
      <c r="AD310">
        <f>O310-AC310</f>
        <v>0</v>
      </c>
      <c r="AF310" s="127"/>
    </row>
    <row r="311" spans="1:32" ht="12.5" x14ac:dyDescent="0.25">
      <c r="A311" s="100" t="s">
        <v>735</v>
      </c>
      <c r="B311" s="115">
        <v>2382</v>
      </c>
      <c r="C311" s="116">
        <f t="shared" si="47"/>
        <v>6277936.089441861</v>
      </c>
      <c r="D311" s="116">
        <f t="shared" si="44"/>
        <v>325541.50495300337</v>
      </c>
      <c r="E311" s="116">
        <f t="shared" si="48"/>
        <v>0</v>
      </c>
      <c r="F311" s="116">
        <f t="shared" si="49"/>
        <v>6603477.5943948645</v>
      </c>
      <c r="G311" s="117">
        <f t="shared" si="50"/>
        <v>2772.2408036922184</v>
      </c>
      <c r="H311" s="107">
        <f t="shared" si="51"/>
        <v>910.0591963077818</v>
      </c>
      <c r="I311" s="11">
        <f t="shared" si="52"/>
        <v>0</v>
      </c>
      <c r="J311" s="11">
        <f t="shared" si="53"/>
        <v>0</v>
      </c>
      <c r="K311" s="108">
        <f t="shared" si="45"/>
        <v>728.04735704622544</v>
      </c>
      <c r="L311" s="118">
        <f t="shared" si="46"/>
        <v>1734208.8044841089</v>
      </c>
      <c r="M311" s="119">
        <v>1765501.7747809521</v>
      </c>
      <c r="N311" s="119"/>
      <c r="O311" s="128">
        <v>981</v>
      </c>
      <c r="P311" s="22" t="s">
        <v>735</v>
      </c>
      <c r="Q311" s="121">
        <v>0</v>
      </c>
      <c r="R311" s="122" t="s">
        <v>93</v>
      </c>
      <c r="U311" s="123" t="s">
        <v>736</v>
      </c>
      <c r="V311" s="124">
        <v>21.5</v>
      </c>
      <c r="W311" s="125">
        <v>6782694.7699999996</v>
      </c>
      <c r="X311" s="126">
        <f t="shared" si="54"/>
        <v>31547417.534883723</v>
      </c>
      <c r="Y311" s="125">
        <v>325541.50495300337</v>
      </c>
      <c r="Z311" s="125">
        <v>0</v>
      </c>
      <c r="AC311">
        <v>981</v>
      </c>
      <c r="AD311">
        <f>O311-AC311</f>
        <v>0</v>
      </c>
      <c r="AF311" s="127"/>
    </row>
    <row r="312" spans="1:32" ht="12.5" x14ac:dyDescent="0.25">
      <c r="A312" s="100" t="s">
        <v>737</v>
      </c>
      <c r="B312" s="115">
        <v>5985</v>
      </c>
      <c r="C312" s="116">
        <f t="shared" si="47"/>
        <v>15440384.509909088</v>
      </c>
      <c r="D312" s="116">
        <f t="shared" si="44"/>
        <v>1387086.4927167625</v>
      </c>
      <c r="E312" s="116">
        <f t="shared" si="48"/>
        <v>0</v>
      </c>
      <c r="F312" s="116">
        <f t="shared" si="49"/>
        <v>16827471.002625849</v>
      </c>
      <c r="G312" s="117">
        <f t="shared" si="50"/>
        <v>2811.6075192357307</v>
      </c>
      <c r="H312" s="107">
        <f t="shared" si="51"/>
        <v>870.69248076426948</v>
      </c>
      <c r="I312" s="11">
        <f t="shared" si="52"/>
        <v>0</v>
      </c>
      <c r="J312" s="11">
        <f t="shared" si="53"/>
        <v>0</v>
      </c>
      <c r="K312" s="108">
        <f t="shared" si="45"/>
        <v>696.55398461141567</v>
      </c>
      <c r="L312" s="118">
        <f t="shared" si="46"/>
        <v>4168875.5978993229</v>
      </c>
      <c r="M312" s="119">
        <v>4289810.4126145458</v>
      </c>
      <c r="N312" s="119"/>
      <c r="O312" s="128">
        <v>989</v>
      </c>
      <c r="P312" s="129" t="s">
        <v>738</v>
      </c>
      <c r="Q312" s="121">
        <v>0</v>
      </c>
      <c r="R312" s="122" t="s">
        <v>56</v>
      </c>
      <c r="U312" s="123" t="s">
        <v>739</v>
      </c>
      <c r="V312" s="124">
        <v>22</v>
      </c>
      <c r="W312" s="125">
        <v>17069771.82</v>
      </c>
      <c r="X312" s="126">
        <f t="shared" si="54"/>
        <v>77589871.909090906</v>
      </c>
      <c r="Y312" s="125">
        <v>1387086.4927167625</v>
      </c>
      <c r="Z312" s="125">
        <v>0</v>
      </c>
      <c r="AC312">
        <v>989</v>
      </c>
      <c r="AD312">
        <f>O312-AC312</f>
        <v>0</v>
      </c>
      <c r="AF312" s="127"/>
    </row>
    <row r="313" spans="1:32" ht="12.5" x14ac:dyDescent="0.25">
      <c r="A313" s="100" t="s">
        <v>740</v>
      </c>
      <c r="B313" s="115">
        <v>19374</v>
      </c>
      <c r="C313" s="116">
        <f t="shared" si="47"/>
        <v>56430518.929860458</v>
      </c>
      <c r="D313" s="116">
        <f t="shared" si="44"/>
        <v>8402292.5994344894</v>
      </c>
      <c r="E313" s="116">
        <f t="shared" si="48"/>
        <v>0</v>
      </c>
      <c r="F313" s="116">
        <f t="shared" si="49"/>
        <v>64832811.529294945</v>
      </c>
      <c r="G313" s="117">
        <f t="shared" si="50"/>
        <v>3346.3823438265172</v>
      </c>
      <c r="H313" s="107">
        <f t="shared" si="51"/>
        <v>335.91765617348301</v>
      </c>
      <c r="I313" s="11">
        <f t="shared" si="52"/>
        <v>0</v>
      </c>
      <c r="J313" s="11">
        <f t="shared" si="53"/>
        <v>0</v>
      </c>
      <c r="K313" s="108">
        <f t="shared" si="45"/>
        <v>268.73412493878641</v>
      </c>
      <c r="L313" s="118">
        <f t="shared" si="46"/>
        <v>5206454.9365640478</v>
      </c>
      <c r="M313" s="119">
        <v>6029136.2018046547</v>
      </c>
      <c r="N313" s="119"/>
      <c r="O313" s="128">
        <v>992</v>
      </c>
      <c r="P313" s="22" t="s">
        <v>740</v>
      </c>
      <c r="Q313" s="121">
        <v>0</v>
      </c>
      <c r="R313" s="122" t="s">
        <v>110</v>
      </c>
      <c r="U313" s="123" t="s">
        <v>741</v>
      </c>
      <c r="V313" s="124">
        <v>21.5</v>
      </c>
      <c r="W313" s="125">
        <v>60967646.079999998</v>
      </c>
      <c r="X313" s="126">
        <f t="shared" si="54"/>
        <v>283570446.88372093</v>
      </c>
      <c r="Y313" s="125">
        <v>8402292.5994344894</v>
      </c>
      <c r="Z313" s="125">
        <v>0</v>
      </c>
      <c r="AC313">
        <v>992</v>
      </c>
      <c r="AD313">
        <f>O313-AC313</f>
        <v>0</v>
      </c>
      <c r="AF313" s="12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Tulopohjan tasaus 2019</vt:lpstr>
    </vt:vector>
  </TitlesOfParts>
  <Company>KL-FCG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Lehtonen Sanna</dc:creator>
  <cp:lastModifiedBy>Lehtonen Sanna</cp:lastModifiedBy>
  <dcterms:created xsi:type="dcterms:W3CDTF">2019-01-05T23:41:29Z</dcterms:created>
  <dcterms:modified xsi:type="dcterms:W3CDTF">2019-01-05T23:42:49Z</dcterms:modified>
</cp:coreProperties>
</file>